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60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2e1b49d235a08b7/Documentos/IAI ECUADOR/Capacitacion 2026/Plan formacion 2026/"/>
    </mc:Choice>
  </mc:AlternateContent>
  <xr:revisionPtr revIDLastSave="278" documentId="8_{B09FF291-481C-464D-AD6C-069C1CD23F9D}" xr6:coauthVersionLast="47" xr6:coauthVersionMax="47" xr10:uidLastSave="{458D6665-AF74-F048-B105-3903B1A7B24E}"/>
  <bookViews>
    <workbookView xWindow="2160" yWindow="1620" windowWidth="27240" windowHeight="15820" xr2:uid="{00000000-000D-0000-FFFF-FFFF00000000}"/>
  </bookViews>
  <sheets>
    <sheet name="2026" sheetId="18" r:id="rId1"/>
    <sheet name="Temas" sheetId="17" r:id="rId2"/>
    <sheet name="Hoja1" sheetId="20" r:id="rId3"/>
    <sheet name="Calendario" sheetId="19" r:id="rId4"/>
    <sheet name="España" sheetId="8" state="hidden" r:id="rId5"/>
  </sheets>
  <definedNames>
    <definedName name="_xlnm.Print_Titles" localSheetId="0">'2026'!$8:$9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9" i="18" l="1"/>
  <c r="L39" i="18"/>
  <c r="K39" i="18"/>
  <c r="M38" i="18"/>
  <c r="L38" i="18"/>
  <c r="K38" i="18"/>
  <c r="M37" i="18"/>
  <c r="L37" i="18"/>
  <c r="K37" i="18"/>
  <c r="M36" i="18"/>
  <c r="L36" i="18"/>
  <c r="K36" i="18"/>
  <c r="K69" i="18" l="1"/>
  <c r="K57" i="18"/>
  <c r="K55" i="18"/>
  <c r="F18" i="20"/>
  <c r="F17" i="20"/>
  <c r="F15" i="20"/>
  <c r="F11" i="20"/>
  <c r="F9" i="20"/>
  <c r="F7" i="20"/>
  <c r="F6" i="20"/>
  <c r="F5" i="20"/>
  <c r="E14" i="20"/>
  <c r="E16" i="20"/>
  <c r="E13" i="20"/>
  <c r="E5" i="20"/>
  <c r="E4" i="20"/>
  <c r="E12" i="20"/>
  <c r="E8" i="20"/>
  <c r="E18" i="20"/>
  <c r="E11" i="20"/>
  <c r="E9" i="20"/>
  <c r="E10" i="20"/>
  <c r="E15" i="20"/>
  <c r="E17" i="20"/>
  <c r="E6" i="20"/>
  <c r="K49" i="18" l="1"/>
  <c r="M75" i="18"/>
  <c r="L75" i="18"/>
  <c r="K75" i="18"/>
</calcChain>
</file>

<file path=xl/sharedStrings.xml><?xml version="1.0" encoding="utf-8"?>
<sst xmlns="http://schemas.openxmlformats.org/spreadsheetml/2006/main" count="317" uniqueCount="217">
  <si>
    <t>TEMA</t>
  </si>
  <si>
    <t>FECHAS</t>
  </si>
  <si>
    <t>MES</t>
  </si>
  <si>
    <t>Septiembre</t>
  </si>
  <si>
    <t>Horas</t>
  </si>
  <si>
    <t>Inversión $ Socio</t>
  </si>
  <si>
    <t>Ind.</t>
  </si>
  <si>
    <t>Corp.</t>
  </si>
  <si>
    <t>Nivel</t>
  </si>
  <si>
    <t>Control Interno para no expertos</t>
  </si>
  <si>
    <t>Control Interno y Gestión de Riesgos</t>
  </si>
  <si>
    <t>Normas Internacionales para la Práctica Profesional de la Auditoría Interna</t>
  </si>
  <si>
    <t>Autoevaluación del Control (CSA)</t>
  </si>
  <si>
    <t>Fundamentos para la prevención del fraude</t>
  </si>
  <si>
    <t>Fundamentos para la detección del fraude</t>
  </si>
  <si>
    <t>Fundamentos para la investigación del fraude</t>
  </si>
  <si>
    <t>Definición e implantación del apetito de riesgo</t>
  </si>
  <si>
    <t>Llevar a cabo una Auditoría Interna</t>
  </si>
  <si>
    <t>Guía para implantar con éxito un modelo de auditoría contínua</t>
  </si>
  <si>
    <t>Segregación de funciones</t>
  </si>
  <si>
    <t>HORAS</t>
  </si>
  <si>
    <t>SOCIO</t>
  </si>
  <si>
    <t>CORPORATIVO</t>
  </si>
  <si>
    <t>PARTICULAR</t>
  </si>
  <si>
    <t>E-LEARNING</t>
  </si>
  <si>
    <t>C</t>
  </si>
  <si>
    <t>E</t>
  </si>
  <si>
    <t>Especializado</t>
  </si>
  <si>
    <t>Pablo Vaca</t>
  </si>
  <si>
    <t>Complementario</t>
  </si>
  <si>
    <t>Febrero</t>
  </si>
  <si>
    <t>Junio</t>
  </si>
  <si>
    <t xml:space="preserve">Fausto Racines  </t>
  </si>
  <si>
    <t>Facilitador</t>
  </si>
  <si>
    <t xml:space="preserve">Agosto </t>
  </si>
  <si>
    <t>Octubre</t>
  </si>
  <si>
    <t xml:space="preserve">Julio </t>
  </si>
  <si>
    <t>Horario</t>
  </si>
  <si>
    <t>18h30 -20h30</t>
  </si>
  <si>
    <t>18h30 - 20h30</t>
  </si>
  <si>
    <t xml:space="preserve">17h00 - 21h00                   </t>
  </si>
  <si>
    <t>Híbrida      8h30 - 18h30;</t>
  </si>
  <si>
    <t xml:space="preserve">Formación </t>
  </si>
  <si>
    <t>F</t>
  </si>
  <si>
    <t>Wilson Valero</t>
  </si>
  <si>
    <t>Modalidad</t>
  </si>
  <si>
    <t>P</t>
  </si>
  <si>
    <t>H</t>
  </si>
  <si>
    <t>V</t>
  </si>
  <si>
    <t>Pagos hasta:</t>
  </si>
  <si>
    <t>Nivel del taller</t>
  </si>
  <si>
    <t>eventos@iaiecuador.org</t>
  </si>
  <si>
    <t>Noviembre</t>
  </si>
  <si>
    <t>Diciembre</t>
  </si>
  <si>
    <t>Arnulfo Espinosa</t>
  </si>
  <si>
    <t>Costo hora</t>
  </si>
  <si>
    <t>Edna Ospina</t>
  </si>
  <si>
    <t>Edwin Giraldo</t>
  </si>
  <si>
    <t>18:30 -  20:30</t>
  </si>
  <si>
    <t>18:15 - 21:15</t>
  </si>
  <si>
    <t>1. Gobierno Corporativo y Buenas Prácticas</t>
  </si>
  <si>
    <t>Fortalecimiento de la función de auditoría en la gobernanza empresarial.</t>
  </si>
  <si>
    <t>Transparencia y ética en la gestión.</t>
  </si>
  <si>
    <t>2. Gestión de Riesgos y Control Interno</t>
  </si>
  <si>
    <t>Nuevas tendencias en la gestión del riesgo empresarial (ERM).</t>
  </si>
  <si>
    <t>Evaluación de riesgos emergentes: ciberseguridad, cambios regulatorios, y disrupciones tecnológicas.</t>
  </si>
  <si>
    <t>Integración de la auditoría interna en la gestión de riesgos.</t>
  </si>
  <si>
    <t>3. Ciberseguridad y Protección de Datos</t>
  </si>
  <si>
    <t>Auditoría de sistemas de información.</t>
  </si>
  <si>
    <t>Normativas como el Reglamento General de Protección de Datos (RGPD).</t>
  </si>
  <si>
    <t>Evaluación de la seguridad de la infraestructura tecnológica y gestión de amenazas digitales.</t>
  </si>
  <si>
    <t>4. Sostenibilidad y ESG (Environmental, Social, and Governance)</t>
  </si>
  <si>
    <t>Auditoría de indicadores de sostenibilidad (ambientales, sociales y de gobernanza).</t>
  </si>
  <si>
    <t>Evaluación de la responsabilidad social corporativa (RSC).</t>
  </si>
  <si>
    <t>Cumplimiento de normativas sobre sostenibilidad y reporte no financiero.</t>
  </si>
  <si>
    <t>5. Transformación Digital y Auditoría</t>
  </si>
  <si>
    <t>Impacto de la digitalización en las auditorías.</t>
  </si>
  <si>
    <t>Uso de tecnologías como Big Data, Inteligencia Artificial, y automatización de procesos.</t>
  </si>
  <si>
    <t>Nuevas herramientas de análisis y supervisión de datos masivos (data analytics).</t>
  </si>
  <si>
    <t>6. Normativa y Cumplimiento (Compliance)</t>
  </si>
  <si>
    <t>Revisión de cambios en el marco regulatorio (local e internacional).</t>
  </si>
  <si>
    <t>Auditoría del cumplimiento de las normativas anti-lavado de dinero, blanqueo de capitales, y anticorrupción.</t>
  </si>
  <si>
    <t>Evaluación de los programas de compliance dentro de las empresas.</t>
  </si>
  <si>
    <t>7. Auditoría de Proyectos y Gestión de Cambios</t>
  </si>
  <si>
    <t>Evaluación y seguimiento de la gestión de proyectos estratégicos.</t>
  </si>
  <si>
    <t>Auditoría de procesos de transformación organizativa.</t>
  </si>
  <si>
    <t>Monitoreo de la efectividad en la ejecución de proyectos clave.</t>
  </si>
  <si>
    <t>8. Fraude y Auditoría Forense</t>
  </si>
  <si>
    <t>Prevención y detección del fraude corporativo.</t>
  </si>
  <si>
    <t>Técnicas de auditoría forense para identificar irregularidades.</t>
  </si>
  <si>
    <t>Estrategias para la gestión del riesgo de fraude.</t>
  </si>
  <si>
    <t xml:space="preserve">Febrero </t>
  </si>
  <si>
    <t>Evaluación de los mecanismos de control y de toma de decisiones en la alta dirección.</t>
  </si>
  <si>
    <t>Marzo</t>
  </si>
  <si>
    <t>miércoles 10</t>
  </si>
  <si>
    <t>Telef: 0979268936</t>
  </si>
  <si>
    <t>Mayor información e inscripciones: Sofía Ruiz</t>
  </si>
  <si>
    <t xml:space="preserve">Edna  </t>
  </si>
  <si>
    <t>18:15 -  21:15</t>
  </si>
  <si>
    <t>viernes 27</t>
  </si>
  <si>
    <r>
      <rPr>
        <b/>
        <sz val="10"/>
        <color rgb="FFFF0000"/>
        <rFont val="Arial"/>
        <family val="2"/>
      </rPr>
      <t>¡Nuevo!</t>
    </r>
    <r>
      <rPr>
        <b/>
        <sz val="10"/>
        <color rgb="FF000000"/>
        <rFont val="Arial"/>
        <family val="2"/>
      </rPr>
      <t xml:space="preserve"> Auditoría Extrema </t>
    </r>
    <r>
      <rPr>
        <sz val="10"/>
        <color indexed="8"/>
        <rFont val="Arial"/>
        <family val="2"/>
      </rPr>
      <t xml:space="preserve">
Arnulfo Espinosa, CIA, CISA, CRISK, CISM, CSX - México</t>
    </r>
  </si>
  <si>
    <t>Con</t>
  </si>
  <si>
    <t>No socio</t>
  </si>
  <si>
    <t>Swissotel</t>
  </si>
  <si>
    <t>Agosto</t>
  </si>
  <si>
    <t xml:space="preserve">XIII CONGRESO DE AUDITORÍA INTERNA - </t>
  </si>
  <si>
    <t xml:space="preserve">el 27 de febrero </t>
  </si>
  <si>
    <t>hasta el 31 marzo</t>
  </si>
  <si>
    <t>Mayo</t>
  </si>
  <si>
    <t>lunes 8, martes 9, miérc 10, jueves 11, viernes 12</t>
  </si>
  <si>
    <t>MAYO</t>
  </si>
  <si>
    <t xml:space="preserve">jueves 7 y viernes 8 </t>
  </si>
  <si>
    <t>Abril</t>
  </si>
  <si>
    <r>
      <rPr>
        <b/>
        <sz val="10"/>
        <color rgb="FFFF0000"/>
        <rFont val="Arial"/>
        <family val="2"/>
      </rPr>
      <t xml:space="preserve">¡Nuevo! </t>
    </r>
    <r>
      <rPr>
        <b/>
        <sz val="10"/>
        <color theme="1"/>
        <rFont val="Arial"/>
        <family val="2"/>
      </rPr>
      <t>AuditMind: Inteligencia artificial al servicio del auditor</t>
    </r>
  </si>
  <si>
    <t>Miércoles 6 mayo</t>
  </si>
  <si>
    <t>III Encuentro de Directores de Auditoría Interna</t>
  </si>
  <si>
    <t>Jorge ZiPa / Colombia</t>
  </si>
  <si>
    <t>18:00 -  21:00</t>
  </si>
  <si>
    <t>Causa raíz en la Auditoría Interna, identificación práctica y cumplimiento de las NOGAI</t>
  </si>
  <si>
    <t>Juan Garcia</t>
  </si>
  <si>
    <t>recomiendo https://www.tusdatos.co/blog/tusdatos-llega-a-ecuador</t>
  </si>
  <si>
    <t>Wilson Valero y uno mas</t>
  </si>
  <si>
    <t>lunes 9, miérc 11, viernes 13, lunes 16, miér 18</t>
  </si>
  <si>
    <t xml:space="preserve">lunes 15, martes 16, miérc 17  jueves 18 y viernes 19 </t>
  </si>
  <si>
    <t>18:15- 21:15</t>
  </si>
  <si>
    <t>8:30 - 10:30</t>
  </si>
  <si>
    <t xml:space="preserve">Mapeo y Auditoría de Procesos con la IA </t>
  </si>
  <si>
    <t>lunes 3, martes 4, miérc 5 y jueves 6</t>
  </si>
  <si>
    <r>
      <rPr>
        <b/>
        <sz val="10"/>
        <rFont val="Arial"/>
        <family val="2"/>
      </rPr>
      <t>Plan anual de Auditoría Interna y Plan Estratégico alineado a las Normas Globales de Auditoría Interna</t>
    </r>
    <r>
      <rPr>
        <sz val="10"/>
        <rFont val="Arial"/>
        <family val="2"/>
      </rPr>
      <t xml:space="preserve">
Edwin Giraldo, CIA, CFSA, CCSA, CGAP - Colombia</t>
    </r>
  </si>
  <si>
    <t>lunes 12, martes 13, mierc 14, jueves 15</t>
  </si>
  <si>
    <t>Lunes 9, martes 10, miérc 11, jueves 12 y viernes 13</t>
  </si>
  <si>
    <t>Jorge Zipa</t>
  </si>
  <si>
    <t xml:space="preserve">lunes 1, martes 2, miérc 3, jueves 4, </t>
  </si>
  <si>
    <t>lunes 6,  martes 7, miérc 8, jueves 9</t>
  </si>
  <si>
    <t>lunes 14, martes 15, miérc 16, jueves 17 , viernes 18, lunes 21</t>
  </si>
  <si>
    <t>martes 22, miérc 23, jueves 24, viernes 25</t>
  </si>
  <si>
    <t>Nikolas Jercovich(IIA)</t>
  </si>
  <si>
    <t>isaca (IIA pag 22)</t>
  </si>
  <si>
    <t>2,4,6, 9, 11, 13. 20, 23, 25, 27 (lunes, miérc, viernes)</t>
  </si>
  <si>
    <r>
      <rPr>
        <b/>
        <sz val="11"/>
        <color rgb="FFFF0000"/>
        <rFont val="Arial"/>
        <family val="2"/>
      </rPr>
      <t>¡Nuevo!</t>
    </r>
    <r>
      <rPr>
        <b/>
        <sz val="11"/>
        <color rgb="FF00B050"/>
        <rFont val="Arial"/>
        <family val="2"/>
      </rPr>
      <t xml:space="preserve"> </t>
    </r>
    <r>
      <rPr>
        <b/>
        <sz val="12"/>
        <color rgb="FF00B050"/>
        <rFont val="Arial"/>
        <family val="2"/>
      </rPr>
      <t xml:space="preserve">CIA Parte I </t>
    </r>
    <r>
      <rPr>
        <sz val="10"/>
        <rFont val="Arial"/>
        <family val="2"/>
      </rPr>
      <t xml:space="preserve">Programa preparación certficación internacional en Auditoría Interna.  
Incluye licencia de Gleim por 6 meses activada en MARZO
</t>
    </r>
  </si>
  <si>
    <r>
      <rPr>
        <b/>
        <sz val="11"/>
        <color rgb="FFFF0000"/>
        <rFont val="Arial"/>
        <family val="2"/>
      </rPr>
      <t>¡Nuevo!</t>
    </r>
    <r>
      <rPr>
        <b/>
        <sz val="11"/>
        <color rgb="FF00B050"/>
        <rFont val="Arial"/>
        <family val="2"/>
      </rPr>
      <t xml:space="preserve"> CIA Parte II </t>
    </r>
    <r>
      <rPr>
        <sz val="10"/>
        <rFont val="Arial"/>
        <family val="2"/>
      </rPr>
      <t xml:space="preserve">Programa preparación certficación internacional en Auditoría Interna.  
Incluye licencia de Gleim por 6 meses activada en ENERO
</t>
    </r>
  </si>
  <si>
    <t xml:space="preserve">Wilson Valero </t>
  </si>
  <si>
    <r>
      <rPr>
        <b/>
        <sz val="11"/>
        <color rgb="FFFF0000"/>
        <rFont val="Arial"/>
        <family val="2"/>
      </rPr>
      <t>¡Nuevo!</t>
    </r>
    <r>
      <rPr>
        <b/>
        <sz val="11"/>
        <color rgb="FF00B050"/>
        <rFont val="Arial"/>
        <family val="2"/>
      </rPr>
      <t xml:space="preserve"> CIA Parte III </t>
    </r>
    <r>
      <rPr>
        <sz val="10"/>
        <rFont val="Arial"/>
        <family val="2"/>
      </rPr>
      <t xml:space="preserve">Programa preparación certficación internacional en Auditoría Interna.  
Incluye licencia de Gleim por 6 meses activada en ENERO
</t>
    </r>
  </si>
  <si>
    <r>
      <rPr>
        <b/>
        <sz val="11"/>
        <color rgb="FFFF0000"/>
        <rFont val="Arial"/>
        <family val="2"/>
      </rPr>
      <t>¡Nuevo!</t>
    </r>
    <r>
      <rPr>
        <b/>
        <sz val="11"/>
        <color rgb="FF00B050"/>
        <rFont val="Arial"/>
        <family val="2"/>
      </rPr>
      <t xml:space="preserve"> CIA Parte II </t>
    </r>
    <r>
      <rPr>
        <sz val="10"/>
        <rFont val="Arial"/>
        <family val="2"/>
      </rPr>
      <t xml:space="preserve">Programa preparación certficación internacional en Auditoría Interna.  
Incluye licencia de Gleim por 6 meses activada en AGOSTO
</t>
    </r>
  </si>
  <si>
    <r>
      <rPr>
        <b/>
        <sz val="10"/>
        <color rgb="FFFF0000"/>
        <rFont val="Arial"/>
        <family val="2"/>
      </rPr>
      <t xml:space="preserve">¡Nuevo! </t>
    </r>
    <r>
      <rPr>
        <b/>
        <sz val="10"/>
        <color rgb="FF000000"/>
        <rFont val="Arial"/>
        <family val="2"/>
      </rPr>
      <t xml:space="preserve">Auditoría basada en riesgos, desde el plan anual hasta la redacción de informes con las NOGAI. </t>
    </r>
    <r>
      <rPr>
        <sz val="10"/>
        <color rgb="FF000000"/>
        <rFont val="Arial"/>
        <family val="2"/>
      </rPr>
      <t xml:space="preserve">
Edwin Giraldo, CIA, CFSA, CCSA, CGAP - Colombia
</t>
    </r>
    <r>
      <rPr>
        <b/>
        <sz val="10"/>
        <color rgb="FF000000"/>
        <rFont val="Arial"/>
        <family val="2"/>
      </rPr>
      <t>Dirigido a</t>
    </r>
    <r>
      <rPr>
        <sz val="10"/>
        <color rgb="FF000000"/>
        <rFont val="Arial"/>
        <family val="2"/>
      </rPr>
      <t xml:space="preserve"> auditores junior o quienes están empezando la función de Auditoría Interna</t>
    </r>
  </si>
  <si>
    <t>Analitica de datos</t>
  </si>
  <si>
    <t>ext</t>
  </si>
  <si>
    <t>socios</t>
  </si>
  <si>
    <t>Audito financiera Gestion riesgos fraudes Estados financier</t>
  </si>
  <si>
    <t>Plan estrategico</t>
  </si>
  <si>
    <t>Papeles de trabajo</t>
  </si>
  <si>
    <t>Etica y gobienro corporativo sostenible</t>
  </si>
  <si>
    <t>PAMC</t>
  </si>
  <si>
    <t>Evaluacion de calidad</t>
  </si>
  <si>
    <t>Plan de auditoria de TI</t>
  </si>
  <si>
    <t>Auditoria de riesgos emergente y proyectos y procesos de IT</t>
  </si>
  <si>
    <t>jorge Zipa</t>
  </si>
  <si>
    <t>COSO</t>
  </si>
  <si>
    <t>Auditoria de la privacidad y gobiernode datos</t>
  </si>
  <si>
    <t>Mapa de aseguramiento</t>
  </si>
  <si>
    <t>Fundamentos de TI</t>
  </si>
  <si>
    <t>Evaluacion del progrma de etica y transparencia organizacional</t>
  </si>
  <si>
    <t>Herramienta para el diagnostico e implementacion de COSO CI</t>
  </si>
  <si>
    <t>IA para auditores intenro</t>
  </si>
  <si>
    <t>dif soc y no s</t>
  </si>
  <si>
    <t>HUB - Webinar</t>
  </si>
  <si>
    <t>NOTAS:</t>
  </si>
  <si>
    <t xml:space="preserve">Auditoría de Sistemas de Información </t>
  </si>
  <si>
    <t xml:space="preserve">Auditoría Operativa de Diversidad, Equidad e Inclusión </t>
  </si>
  <si>
    <t>Informes de auditoría interna</t>
  </si>
  <si>
    <t>Prevención, disuasión y detección de Fraude para Auditoría Interna</t>
  </si>
  <si>
    <t xml:space="preserve">CURSOS ONLINE AUTOGIADOS EN EL CAMPUS DEL IAI ARGENTINA, DISPONIBLES 24/7 </t>
  </si>
  <si>
    <r>
      <t xml:space="preserve">Seguiremos coordinando cursos en conjunto con el </t>
    </r>
    <r>
      <rPr>
        <b/>
        <sz val="10"/>
        <rFont val="Arial"/>
        <family val="2"/>
      </rPr>
      <t>IAI Colombia</t>
    </r>
    <r>
      <rPr>
        <sz val="10"/>
        <rFont val="Arial"/>
        <family val="2"/>
      </rPr>
      <t>. Se informará oportunamente.</t>
    </r>
  </si>
  <si>
    <t>Edna</t>
  </si>
  <si>
    <t>Noviem Diciemb</t>
  </si>
  <si>
    <t>lunes 30           martes  1</t>
  </si>
  <si>
    <t>18:30 - 20:30</t>
  </si>
  <si>
    <t>BDO</t>
  </si>
  <si>
    <r>
      <rPr>
        <b/>
        <sz val="10"/>
        <color rgb="FFFF0000"/>
        <rFont val="Arial"/>
        <family val="2"/>
      </rPr>
      <t>¡Nuevo!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 xml:space="preserve">Principios de la Gestión del riesgo de fraude alineados con COSO </t>
    </r>
  </si>
  <si>
    <r>
      <rPr>
        <b/>
        <sz val="10"/>
        <color rgb="FFFF0000"/>
        <rFont val="Arial"/>
        <family val="2"/>
      </rPr>
      <t>¡Nuevo!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Ciberseguridad: cómo aplicar en el proceso de auditoria los riesgos preventivos, de detección, correctivos y de mitigación.</t>
    </r>
  </si>
  <si>
    <r>
      <rPr>
        <b/>
        <sz val="10"/>
        <color rgb="FFFF0000"/>
        <rFont val="Arial"/>
        <family val="2"/>
      </rPr>
      <t>¡Nuevo!</t>
    </r>
    <r>
      <rPr>
        <b/>
        <sz val="10"/>
        <rFont val="Arial"/>
        <family val="2"/>
      </rPr>
      <t xml:space="preserve"> Aseguramiento combinado</t>
    </r>
    <r>
      <rPr>
        <sz val="10"/>
        <rFont val="Arial"/>
        <family val="2"/>
      </rPr>
      <t xml:space="preserve">
</t>
    </r>
    <r>
      <rPr>
        <b/>
        <sz val="10"/>
        <rFont val="Arial"/>
        <family val="2"/>
      </rPr>
      <t xml:space="preserve">Dirigido a: </t>
    </r>
    <r>
      <rPr>
        <sz val="10"/>
        <rFont val="Arial"/>
        <family val="2"/>
      </rPr>
      <t>auditores internos, control interno, gestión de riesgos y compliance</t>
    </r>
  </si>
  <si>
    <r>
      <rPr>
        <b/>
        <sz val="10"/>
        <color rgb="FFFF0000"/>
        <rFont val="Arial"/>
        <family val="2"/>
      </rPr>
      <t>¡Nuevo!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Domina la analítica de datos para los retos de la era digital</t>
    </r>
  </si>
  <si>
    <t xml:space="preserve">Principios de la Gestión del riesgo de fraude alineados con COSO </t>
  </si>
  <si>
    <r>
      <rPr>
        <b/>
        <sz val="10"/>
        <color rgb="FFFF0000"/>
        <rFont val="Arial"/>
        <family val="2"/>
      </rPr>
      <t>¡Nuevo!</t>
    </r>
    <r>
      <rPr>
        <b/>
        <sz val="10"/>
        <rFont val="Arial"/>
        <family val="2"/>
      </rPr>
      <t xml:space="preserve">  Cómo evaluar el programa de gobernanza y cumplimiento ESG de su organización.</t>
    </r>
  </si>
  <si>
    <r>
      <rPr>
        <b/>
        <sz val="10"/>
        <rFont val="Arial"/>
        <family val="2"/>
      </rPr>
      <t>CLAI 2026</t>
    </r>
    <r>
      <rPr>
        <sz val="10"/>
        <rFont val="Arial"/>
        <family val="2"/>
      </rPr>
      <t xml:space="preserve"> - Río de Janeiro</t>
    </r>
  </si>
  <si>
    <t xml:space="preserve">PLAN DE FORMACIÓN 2026 </t>
  </si>
  <si>
    <t>lunes 23, martes 24, miérc 25,  jueves 26</t>
  </si>
  <si>
    <t>lunes 9, martes 10, miérc 11, jueves 12, jueves 19</t>
  </si>
  <si>
    <r>
      <rPr>
        <b/>
        <sz val="10"/>
        <color rgb="FFFF0000"/>
        <rFont val="Arial"/>
        <family val="2"/>
      </rPr>
      <t>¡Nuevo!</t>
    </r>
    <r>
      <rPr>
        <b/>
        <sz val="10"/>
        <color rgb="FF000000"/>
        <rFont val="Arial"/>
        <family val="2"/>
      </rPr>
      <t xml:space="preserve"> Un año después…. ¿Cumplo o no cumplo con las NOGAI?.  Cómo validar las evidencias de conformidad </t>
    </r>
    <r>
      <rPr>
        <sz val="10"/>
        <color indexed="8"/>
        <rFont val="Arial"/>
        <family val="2"/>
      </rPr>
      <t xml:space="preserve">
Edna Ospina, CIA, Colombia. Team leader equipos evaluación de calidad.  
</t>
    </r>
    <r>
      <rPr>
        <b/>
        <sz val="10"/>
        <color rgb="FF000000"/>
        <rFont val="Arial"/>
        <family val="2"/>
      </rPr>
      <t>Dirigido a:</t>
    </r>
    <r>
      <rPr>
        <sz val="10"/>
        <color indexed="8"/>
        <rFont val="Arial"/>
        <family val="2"/>
      </rPr>
      <t xml:space="preserve"> auditores que ya han implementado las NOGAI el 2024 y 2025</t>
    </r>
  </si>
  <si>
    <r>
      <rPr>
        <b/>
        <sz val="10"/>
        <color rgb="FF002060"/>
        <rFont val="Arial"/>
        <family val="2"/>
      </rPr>
      <t>CONTROL INTERNO EMITIDO POR COSO (Programa para obtener el Certificado internacional de COSO)</t>
    </r>
    <r>
      <rPr>
        <sz val="10"/>
        <color rgb="FF002060"/>
        <rFont val="Arial"/>
        <family val="2"/>
      </rPr>
      <t xml:space="preserve"> </t>
    </r>
    <r>
      <rPr>
        <sz val="10"/>
        <color theme="1"/>
        <rFont val="Arial"/>
        <family val="2"/>
      </rPr>
      <t>Incluye acceso a 2 módulos on line de 1,5 y 3 horas del IIA Global, costo del examen final; 15 horas de clase y 6 horas para autoestudio y resolución de casos</t>
    </r>
    <r>
      <rPr>
        <sz val="10"/>
        <color rgb="FF002060"/>
        <rFont val="Arial"/>
        <family val="2"/>
      </rPr>
      <t xml:space="preserve">. </t>
    </r>
    <r>
      <rPr>
        <sz val="10"/>
        <color indexed="8"/>
        <rFont val="Arial"/>
        <family val="2"/>
      </rPr>
      <t xml:space="preserve"> </t>
    </r>
    <r>
      <rPr>
        <sz val="10"/>
        <color rgb="FFFF0000"/>
        <rFont val="Arial"/>
        <family val="2"/>
      </rPr>
      <t>Registro máximo el 3 junio 2026</t>
    </r>
  </si>
  <si>
    <r>
      <rPr>
        <b/>
        <sz val="10"/>
        <color rgb="FFFF0000"/>
        <rFont val="Arial"/>
        <family val="2"/>
      </rPr>
      <t xml:space="preserve">¡Nuevo! </t>
    </r>
    <r>
      <rPr>
        <b/>
        <sz val="10"/>
        <color rgb="FF000000"/>
        <rFont val="Calibri (Cuerpo)"/>
      </rPr>
      <t>Uso de la Inteligencia Artificial (IA) en la gestion del Gobierno, Riesgo y Cumplimiento (GRC)</t>
    </r>
  </si>
  <si>
    <t xml:space="preserve">miérc 18, jueves 19, viernes 20, sáb 21 y viernes 27 </t>
  </si>
  <si>
    <t>18:15 - 21:15: 8:30 - 11:30</t>
  </si>
  <si>
    <r>
      <rPr>
        <b/>
        <sz val="10"/>
        <color rgb="FF002060"/>
        <rFont val="Arial"/>
        <family val="2"/>
      </rPr>
      <t>PROGRAMA: GESTION DE RIESGOS EMPRESARIALES -ERM (Certificado Internacional emitido por COSO)</t>
    </r>
    <r>
      <rPr>
        <sz val="10"/>
        <color rgb="FF002060"/>
        <rFont val="Arial"/>
        <family val="2"/>
      </rPr>
      <t xml:space="preserve">. </t>
    </r>
    <r>
      <rPr>
        <sz val="10"/>
        <color theme="1"/>
        <rFont val="Arial"/>
        <family val="2"/>
      </rPr>
      <t>Incluye acceso módulo on line de 2,5 horas del IIA Global, costo examen final on line en español; 15 horas clases on line y 6 horas autoestudio y resolución de casos</t>
    </r>
    <r>
      <rPr>
        <sz val="10"/>
        <color rgb="FF002060"/>
        <rFont val="Arial"/>
        <family val="2"/>
      </rPr>
      <t xml:space="preserve">. </t>
    </r>
    <r>
      <rPr>
        <sz val="10"/>
        <color indexed="8"/>
        <rFont val="Arial"/>
        <family val="2"/>
      </rPr>
      <t xml:space="preserve">  
</t>
    </r>
    <r>
      <rPr>
        <sz val="10"/>
        <color rgb="FFFF0000"/>
        <rFont val="Arial"/>
        <family val="2"/>
      </rPr>
      <t>Registro máximo el 3 de marzo 2026</t>
    </r>
  </si>
  <si>
    <t>Investigación de fraudes para Auditores Internos</t>
  </si>
  <si>
    <t>martes 10, miér 11, jueves 12, viernes 13, lunes 16, martes 17, miérc 18</t>
  </si>
  <si>
    <t>18:30 - 21:00</t>
  </si>
  <si>
    <t>16:00 - 18:30</t>
  </si>
  <si>
    <t>lunes 20, martes 21, miér 22, jueves 23</t>
  </si>
  <si>
    <t>Implementación de Normas de Auditoría Interna</t>
  </si>
  <si>
    <t>IIA Colombia</t>
  </si>
  <si>
    <r>
      <rPr>
        <b/>
        <sz val="10"/>
        <color rgb="FF000000"/>
        <rFont val="Arial"/>
        <family val="2"/>
      </rPr>
      <t>Gestión y aseguramiento ESG (Ambiente, Social, Gobierno)</t>
    </r>
    <r>
      <rPr>
        <sz val="10"/>
        <color indexed="8"/>
        <rFont val="Arial"/>
        <family val="2"/>
      </rPr>
      <t xml:space="preserve"> 
Nicolás  Jerkovic, CIA, CRMA - Argentina</t>
    </r>
  </si>
  <si>
    <r>
      <t xml:space="preserve">Inteligencia Artificial para auditores internos: Fundamentos, riesgos y oportunidades
</t>
    </r>
    <r>
      <rPr>
        <sz val="10"/>
        <color rgb="FF000000"/>
        <rFont val="Arial"/>
        <family val="2"/>
      </rPr>
      <t>Ciro Arenas, CIA, CISA, CISM, CRIS</t>
    </r>
  </si>
  <si>
    <t>jueves 9, martes 14,  jueves 16, martes 21</t>
  </si>
  <si>
    <r>
      <rPr>
        <b/>
        <sz val="10"/>
        <color rgb="FFFF0000"/>
        <rFont val="Arial"/>
        <family val="2"/>
      </rPr>
      <t>¡Nuevo!</t>
    </r>
    <r>
      <rPr>
        <b/>
        <sz val="10"/>
        <rFont val="Arial"/>
        <family val="2"/>
      </rPr>
      <t xml:space="preserve">  Las principales Normas que dificultan el cumplimiento de la  Evaluación de Calidad y cómo mitigarlas </t>
    </r>
    <r>
      <rPr>
        <sz val="10"/>
        <rFont val="Arial"/>
        <family val="2"/>
      </rPr>
      <t xml:space="preserve"> 
Edna Ospina, CIA, Team leader equipos evaluación de calidad. 
</t>
    </r>
    <r>
      <rPr>
        <b/>
        <sz val="10"/>
        <rFont val="Arial"/>
        <family val="2"/>
      </rPr>
      <t>Dirigido a:</t>
    </r>
    <r>
      <rPr>
        <sz val="10"/>
        <rFont val="Arial"/>
        <family val="2"/>
      </rPr>
      <t xml:space="preserve"> Departamentos de Auditoría interna que realizarán una evaluación interna o se someterán a una evaluación externa </t>
    </r>
  </si>
  <si>
    <t>lunes 20, miérc 22, viernes 24, lunes 26 y martes 27</t>
  </si>
  <si>
    <t>lunes 1, martes 2, miér 3, jueves 4</t>
  </si>
  <si>
    <t>17:00 - 21:00</t>
  </si>
  <si>
    <t>9:00 a 16:30</t>
  </si>
  <si>
    <t>8:15     18:30</t>
  </si>
  <si>
    <t>Presencial - Pagos hasta:</t>
  </si>
  <si>
    <t>lunes 25, martes 26, miérc 27, jueves 28</t>
  </si>
  <si>
    <t>Julio</t>
  </si>
  <si>
    <t>hasta el 27de abril</t>
  </si>
  <si>
    <t>Desde el 28 de abril</t>
  </si>
  <si>
    <r>
      <t xml:space="preserve">¡Nuevo! </t>
    </r>
    <r>
      <rPr>
        <b/>
        <sz val="10"/>
        <color theme="1"/>
        <rFont val="Arial"/>
        <family val="2"/>
      </rPr>
      <t>Gestión estratégica de la supervisión del Comité de Auditoría - Módulo 1</t>
    </r>
    <r>
      <rPr>
        <b/>
        <sz val="10"/>
        <color rgb="FFFF0000"/>
        <rFont val="Arial"/>
        <family val="2"/>
      </rPr>
      <t xml:space="preserve">
</t>
    </r>
    <r>
      <rPr>
        <b/>
        <sz val="10"/>
        <color theme="1"/>
        <rFont val="Arial"/>
        <family val="2"/>
      </rPr>
      <t xml:space="preserve">Dirigido a: </t>
    </r>
    <r>
      <rPr>
        <sz val="10"/>
        <color theme="1"/>
        <rFont val="Arial"/>
        <family val="2"/>
      </rPr>
      <t>Miembros de Comités de Auditoría, Consejos de Vigilancia</t>
    </r>
  </si>
  <si>
    <t>miérc 8 y jueves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</si>
</sst>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41" x14ac:knownFonts="1">
    <font>
      <sz val="10"/>
      <name val="Arial"/>
    </font>
    <font>
      <sz val="10"/>
      <name val="Arial"/>
      <family val="2"/>
    </font>
    <font>
      <sz val="11"/>
      <color rgb="FF000000"/>
      <name val="Calibri"/>
      <family val="2"/>
      <charset val="1"/>
    </font>
    <font>
      <sz val="10"/>
      <name val="Arial"/>
      <family val="2"/>
    </font>
    <font>
      <u/>
      <sz val="10"/>
      <color theme="10"/>
      <name val="Arial"/>
      <family val="2"/>
    </font>
    <font>
      <b/>
      <sz val="10"/>
      <color rgb="FF00B050"/>
      <name val="Arial"/>
      <family val="2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0"/>
      <color theme="5"/>
      <name val="Arial"/>
      <family val="2"/>
    </font>
    <font>
      <sz val="10"/>
      <color rgb="FFC00000"/>
      <name val="Arial"/>
      <family val="2"/>
    </font>
    <font>
      <sz val="10"/>
      <color indexed="8"/>
      <name val="Arial"/>
      <family val="2"/>
    </font>
    <font>
      <b/>
      <sz val="10"/>
      <color rgb="FF000000"/>
      <name val="Arial"/>
      <family val="2"/>
    </font>
    <font>
      <sz val="10"/>
      <color rgb="FFFF0000"/>
      <name val="Arial"/>
      <family val="2"/>
    </font>
    <font>
      <sz val="10"/>
      <color rgb="FF000000"/>
      <name val="Arial"/>
      <family val="2"/>
    </font>
    <font>
      <b/>
      <sz val="10"/>
      <color rgb="FF002060"/>
      <name val="Arial"/>
      <family val="2"/>
    </font>
    <font>
      <sz val="10"/>
      <color rgb="FF002060"/>
      <name val="Arial"/>
      <family val="2"/>
    </font>
    <font>
      <sz val="9"/>
      <name val="Arial"/>
      <family val="2"/>
    </font>
    <font>
      <b/>
      <sz val="10"/>
      <color rgb="FF0070C0"/>
      <name val="Arial"/>
      <family val="2"/>
    </font>
    <font>
      <sz val="10"/>
      <color rgb="FF00B0F0"/>
      <name val="Arial"/>
      <family val="2"/>
    </font>
    <font>
      <b/>
      <sz val="10"/>
      <color rgb="FF00B0F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9"/>
      <color theme="5"/>
      <name val="Arial"/>
      <family val="2"/>
    </font>
    <font>
      <sz val="9"/>
      <color indexed="8"/>
      <name val="Arial"/>
      <family val="2"/>
    </font>
    <font>
      <sz val="9"/>
      <color rgb="FF000000"/>
      <name val="Arial"/>
      <family val="2"/>
    </font>
    <font>
      <b/>
      <sz val="9"/>
      <color rgb="FF00B050"/>
      <name val="Arial"/>
      <family val="2"/>
    </font>
    <font>
      <b/>
      <sz val="9"/>
      <color rgb="FF0070C0"/>
      <name val="Arial"/>
      <family val="2"/>
    </font>
    <font>
      <sz val="9"/>
      <color theme="1"/>
      <name val="Arial"/>
      <family val="2"/>
    </font>
    <font>
      <sz val="9"/>
      <color rgb="FF00B0F0"/>
      <name val="Arial"/>
      <family val="2"/>
    </font>
    <font>
      <b/>
      <sz val="9"/>
      <color rgb="FF00B0F0"/>
      <name val="Arial"/>
      <family val="2"/>
    </font>
    <font>
      <u/>
      <sz val="9"/>
      <color theme="10"/>
      <name val="Arial"/>
      <family val="2"/>
    </font>
    <font>
      <sz val="8"/>
      <color indexed="8"/>
      <name val="Arial"/>
      <family val="2"/>
    </font>
    <font>
      <b/>
      <sz val="10"/>
      <color theme="1"/>
      <name val="Arial"/>
      <family val="2"/>
    </font>
    <font>
      <b/>
      <sz val="10"/>
      <color indexed="8"/>
      <name val="Arial"/>
      <family val="2"/>
    </font>
    <font>
      <b/>
      <sz val="11"/>
      <color rgb="FF00B050"/>
      <name val="Arial"/>
      <family val="2"/>
    </font>
    <font>
      <b/>
      <sz val="11"/>
      <color rgb="FFFF0000"/>
      <name val="Arial"/>
      <family val="2"/>
    </font>
    <font>
      <b/>
      <sz val="12"/>
      <color rgb="FF00B050"/>
      <name val="Arial"/>
      <family val="2"/>
    </font>
    <font>
      <sz val="10"/>
      <color theme="10"/>
      <name val="Arial"/>
      <family val="2"/>
    </font>
    <font>
      <b/>
      <sz val="10"/>
      <color rgb="FF000000"/>
      <name val="Calibri (Cuerpo)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/>
      <diagonal/>
    </border>
    <border>
      <left style="thin">
        <color theme="1"/>
      </left>
      <right style="thin">
        <color indexed="64"/>
      </right>
      <top/>
      <bottom/>
      <diagonal/>
    </border>
    <border>
      <left style="thin">
        <color theme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9" fontId="2" fillId="0" borderId="0"/>
    <xf numFmtId="16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73">
    <xf numFmtId="0" fontId="0" fillId="0" borderId="0" xfId="0"/>
    <xf numFmtId="0" fontId="1" fillId="0" borderId="0" xfId="0" applyFont="1"/>
    <xf numFmtId="0" fontId="1" fillId="2" borderId="0" xfId="0" applyFont="1" applyFill="1"/>
    <xf numFmtId="0" fontId="0" fillId="2" borderId="0" xfId="0" applyFill="1"/>
    <xf numFmtId="0" fontId="1" fillId="0" borderId="0" xfId="0" applyFont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5" borderId="0" xfId="0" applyFill="1"/>
    <xf numFmtId="164" fontId="8" fillId="0" borderId="0" xfId="4" applyFont="1" applyFill="1" applyAlignment="1">
      <alignment vertical="top"/>
    </xf>
    <xf numFmtId="164" fontId="1" fillId="0" borderId="0" xfId="4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164" fontId="1" fillId="0" borderId="0" xfId="4" applyFont="1" applyAlignment="1">
      <alignment vertical="top" wrapText="1"/>
    </xf>
    <xf numFmtId="0" fontId="8" fillId="0" borderId="0" xfId="0" applyFont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center" wrapText="1"/>
    </xf>
    <xf numFmtId="164" fontId="1" fillId="0" borderId="0" xfId="4" applyFont="1" applyFill="1" applyAlignment="1">
      <alignment vertical="top" wrapText="1"/>
    </xf>
    <xf numFmtId="164" fontId="9" fillId="0" borderId="0" xfId="4" applyFont="1" applyAlignment="1">
      <alignment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vertical="top" wrapText="1"/>
    </xf>
    <xf numFmtId="164" fontId="8" fillId="0" borderId="3" xfId="4" applyFont="1" applyFill="1" applyBorder="1" applyAlignment="1">
      <alignment horizontal="center" vertical="center" wrapText="1"/>
    </xf>
    <xf numFmtId="164" fontId="8" fillId="0" borderId="2" xfId="4" applyFont="1" applyFill="1" applyBorder="1" applyAlignment="1">
      <alignment horizontal="left" vertical="center" wrapText="1"/>
    </xf>
    <xf numFmtId="164" fontId="8" fillId="0" borderId="3" xfId="4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64" fontId="8" fillId="0" borderId="0" xfId="4" applyFont="1" applyFill="1" applyBorder="1" applyAlignment="1">
      <alignment horizontal="center" vertical="center" wrapText="1"/>
    </xf>
    <xf numFmtId="164" fontId="1" fillId="0" borderId="3" xfId="4" applyFont="1" applyFill="1" applyBorder="1" applyAlignment="1">
      <alignment horizontal="center" vertical="center" wrapText="1"/>
    </xf>
    <xf numFmtId="164" fontId="1" fillId="4" borderId="2" xfId="4" applyFont="1" applyFill="1" applyBorder="1" applyAlignment="1">
      <alignment horizontal="left" vertical="center" wrapText="1"/>
    </xf>
    <xf numFmtId="164" fontId="1" fillId="0" borderId="3" xfId="4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64" fontId="1" fillId="0" borderId="2" xfId="4" applyFont="1" applyFill="1" applyBorder="1" applyAlignment="1">
      <alignment horizontal="center" vertical="center" wrapText="1"/>
    </xf>
    <xf numFmtId="164" fontId="1" fillId="0" borderId="2" xfId="4" applyFont="1" applyFill="1" applyBorder="1" applyAlignment="1">
      <alignment vertical="center" wrapText="1"/>
    </xf>
    <xf numFmtId="0" fontId="11" fillId="0" borderId="2" xfId="4" applyNumberFormat="1" applyFont="1" applyFill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14" fillId="0" borderId="0" xfId="0" applyFont="1" applyAlignment="1">
      <alignment vertical="center" wrapText="1"/>
    </xf>
    <xf numFmtId="164" fontId="1" fillId="0" borderId="2" xfId="4" applyFont="1" applyFill="1" applyBorder="1" applyAlignment="1">
      <alignment horizontal="left" vertical="center" wrapText="1"/>
    </xf>
    <xf numFmtId="164" fontId="5" fillId="0" borderId="2" xfId="4" applyFont="1" applyFill="1" applyBorder="1" applyAlignment="1">
      <alignment vertical="center" wrapText="1"/>
    </xf>
    <xf numFmtId="0" fontId="6" fillId="0" borderId="0" xfId="0" applyFont="1" applyAlignment="1">
      <alignment vertical="top" wrapText="1"/>
    </xf>
    <xf numFmtId="164" fontId="1" fillId="0" borderId="2" xfId="4" applyFont="1" applyBorder="1" applyAlignment="1">
      <alignment horizontal="left" vertical="center" wrapText="1"/>
    </xf>
    <xf numFmtId="164" fontId="1" fillId="0" borderId="0" xfId="4" applyFont="1" applyBorder="1" applyAlignment="1">
      <alignment horizontal="left" vertical="center" wrapText="1"/>
    </xf>
    <xf numFmtId="0" fontId="13" fillId="0" borderId="2" xfId="0" applyFont="1" applyBorder="1" applyAlignment="1">
      <alignment horizontal="center" vertical="center" wrapText="1"/>
    </xf>
    <xf numFmtId="0" fontId="1" fillId="0" borderId="2" xfId="4" applyNumberFormat="1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164" fontId="1" fillId="0" borderId="6" xfId="4" applyFont="1" applyFill="1" applyBorder="1" applyAlignment="1">
      <alignment horizontal="left" vertical="center" wrapText="1"/>
    </xf>
    <xf numFmtId="164" fontId="1" fillId="0" borderId="0" xfId="4" applyFont="1" applyFill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64" fontId="1" fillId="0" borderId="1" xfId="4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164" fontId="1" fillId="0" borderId="1" xfId="4" applyFont="1" applyFill="1" applyBorder="1" applyAlignment="1">
      <alignment horizontal="center" vertical="center" wrapText="1"/>
    </xf>
    <xf numFmtId="164" fontId="8" fillId="0" borderId="1" xfId="4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19" fillId="0" borderId="2" xfId="4" applyNumberFormat="1" applyFont="1" applyBorder="1" applyAlignment="1">
      <alignment vertical="center" wrapText="1"/>
    </xf>
    <xf numFmtId="164" fontId="17" fillId="0" borderId="2" xfId="4" applyFont="1" applyFill="1" applyBorder="1" applyAlignment="1">
      <alignment horizontal="center" vertical="center" wrapText="1"/>
    </xf>
    <xf numFmtId="0" fontId="20" fillId="0" borderId="2" xfId="4" applyNumberFormat="1" applyFont="1" applyFill="1" applyBorder="1" applyAlignment="1">
      <alignment vertical="center" wrapText="1"/>
    </xf>
    <xf numFmtId="164" fontId="17" fillId="0" borderId="0" xfId="4" applyFont="1" applyFill="1" applyBorder="1" applyAlignment="1">
      <alignment horizontal="center" vertical="center" wrapText="1"/>
    </xf>
    <xf numFmtId="164" fontId="1" fillId="0" borderId="0" xfId="4" applyFont="1" applyFill="1" applyBorder="1" applyAlignment="1">
      <alignment horizontal="center" vertical="center" wrapText="1"/>
    </xf>
    <xf numFmtId="0" fontId="20" fillId="0" borderId="0" xfId="4" applyNumberFormat="1" applyFont="1" applyFill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164" fontId="1" fillId="0" borderId="0" xfId="4" applyFont="1" applyAlignment="1">
      <alignment horizontal="center" vertical="top" wrapText="1"/>
    </xf>
    <xf numFmtId="0" fontId="4" fillId="0" borderId="0" xfId="5" applyAlignment="1">
      <alignment vertical="center" wrapText="1"/>
    </xf>
    <xf numFmtId="164" fontId="1" fillId="0" borderId="3" xfId="4" applyFont="1" applyFill="1" applyBorder="1" applyAlignment="1">
      <alignment horizontal="left" vertical="center" wrapText="1"/>
    </xf>
    <xf numFmtId="164" fontId="5" fillId="0" borderId="0" xfId="4" applyFont="1" applyFill="1" applyBorder="1" applyAlignment="1">
      <alignment vertical="center" wrapText="1"/>
    </xf>
    <xf numFmtId="0" fontId="23" fillId="0" borderId="2" xfId="0" applyFont="1" applyBorder="1" applyAlignment="1">
      <alignment horizontal="center" vertical="center" wrapText="1"/>
    </xf>
    <xf numFmtId="164" fontId="17" fillId="0" borderId="0" xfId="4" applyFont="1" applyAlignment="1">
      <alignment vertical="top" wrapText="1"/>
    </xf>
    <xf numFmtId="164" fontId="24" fillId="0" borderId="0" xfId="4" applyFont="1" applyAlignment="1">
      <alignment vertical="center" wrapText="1"/>
    </xf>
    <xf numFmtId="164" fontId="21" fillId="0" borderId="0" xfId="4" applyFont="1" applyFill="1" applyBorder="1" applyAlignment="1">
      <alignment horizontal="center" vertical="center" wrapText="1"/>
    </xf>
    <xf numFmtId="0" fontId="25" fillId="0" borderId="2" xfId="4" applyNumberFormat="1" applyFont="1" applyFill="1" applyBorder="1" applyAlignment="1">
      <alignment vertical="center" wrapText="1"/>
    </xf>
    <xf numFmtId="0" fontId="26" fillId="0" borderId="2" xfId="0" applyFont="1" applyBorder="1" applyAlignment="1">
      <alignment vertical="center" wrapText="1"/>
    </xf>
    <xf numFmtId="0" fontId="26" fillId="0" borderId="0" xfId="0" applyFont="1" applyAlignment="1">
      <alignment vertical="center" wrapText="1"/>
    </xf>
    <xf numFmtId="0" fontId="17" fillId="0" borderId="2" xfId="0" applyFont="1" applyBorder="1" applyAlignment="1">
      <alignment vertical="center" wrapText="1"/>
    </xf>
    <xf numFmtId="164" fontId="27" fillId="0" borderId="2" xfId="4" applyFont="1" applyFill="1" applyBorder="1" applyAlignment="1">
      <alignment vertical="center" wrapText="1"/>
    </xf>
    <xf numFmtId="0" fontId="17" fillId="0" borderId="2" xfId="4" applyNumberFormat="1" applyFont="1" applyFill="1" applyBorder="1" applyAlignment="1">
      <alignment vertical="center" wrapText="1"/>
    </xf>
    <xf numFmtId="0" fontId="21" fillId="0" borderId="2" xfId="0" applyFont="1" applyBorder="1" applyAlignment="1">
      <alignment vertical="center" wrapText="1"/>
    </xf>
    <xf numFmtId="0" fontId="29" fillId="0" borderId="2" xfId="4" applyNumberFormat="1" applyFont="1" applyBorder="1" applyAlignment="1">
      <alignment vertical="center" wrapText="1"/>
    </xf>
    <xf numFmtId="164" fontId="17" fillId="0" borderId="2" xfId="4" applyFont="1" applyFill="1" applyBorder="1" applyAlignment="1">
      <alignment horizontal="left" vertical="center" wrapText="1"/>
    </xf>
    <xf numFmtId="0" fontId="30" fillId="0" borderId="2" xfId="4" applyNumberFormat="1" applyFont="1" applyBorder="1" applyAlignment="1">
      <alignment vertical="center" wrapText="1"/>
    </xf>
    <xf numFmtId="0" fontId="31" fillId="0" borderId="2" xfId="4" applyNumberFormat="1" applyFont="1" applyFill="1" applyBorder="1" applyAlignment="1">
      <alignment vertical="center" wrapText="1"/>
    </xf>
    <xf numFmtId="0" fontId="31" fillId="0" borderId="0" xfId="4" applyNumberFormat="1" applyFont="1" applyFill="1" applyBorder="1" applyAlignment="1">
      <alignment vertical="center" wrapText="1"/>
    </xf>
    <xf numFmtId="0" fontId="17" fillId="0" borderId="0" xfId="0" applyFont="1" applyAlignment="1">
      <alignment vertical="top" wrapText="1"/>
    </xf>
    <xf numFmtId="0" fontId="32" fillId="0" borderId="0" xfId="5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/>
    </xf>
    <xf numFmtId="0" fontId="18" fillId="0" borderId="8" xfId="0" applyFont="1" applyBorder="1" applyAlignment="1">
      <alignment vertical="center" wrapText="1"/>
    </xf>
    <xf numFmtId="0" fontId="28" fillId="0" borderId="9" xfId="0" applyFont="1" applyBorder="1" applyAlignment="1">
      <alignment vertical="center" wrapText="1"/>
    </xf>
    <xf numFmtId="0" fontId="17" fillId="0" borderId="10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/>
    </xf>
    <xf numFmtId="0" fontId="17" fillId="0" borderId="11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7" fillId="0" borderId="13" xfId="0" applyFont="1" applyBorder="1" applyAlignment="1">
      <alignment vertical="center" wrapText="1"/>
    </xf>
    <xf numFmtId="3" fontId="1" fillId="0" borderId="11" xfId="0" applyNumberFormat="1" applyFont="1" applyBorder="1" applyAlignment="1">
      <alignment horizontal="center" vertical="center" wrapText="1"/>
    </xf>
    <xf numFmtId="0" fontId="17" fillId="0" borderId="14" xfId="0" applyFont="1" applyBorder="1" applyAlignment="1">
      <alignment vertical="center" wrapText="1"/>
    </xf>
    <xf numFmtId="3" fontId="1" fillId="0" borderId="14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164" fontId="1" fillId="0" borderId="5" xfId="4" applyFont="1" applyFill="1" applyBorder="1" applyAlignment="1">
      <alignment horizontal="left" vertical="center" wrapText="1"/>
    </xf>
    <xf numFmtId="0" fontId="18" fillId="0" borderId="11" xfId="0" applyFont="1" applyBorder="1" applyAlignment="1">
      <alignment horizontal="center" vertical="center"/>
    </xf>
    <xf numFmtId="0" fontId="18" fillId="0" borderId="11" xfId="0" applyFont="1" applyBorder="1" applyAlignment="1">
      <alignment vertical="center" wrapText="1"/>
    </xf>
    <xf numFmtId="0" fontId="28" fillId="0" borderId="15" xfId="0" applyFont="1" applyBorder="1" applyAlignment="1">
      <alignment vertical="center" wrapText="1"/>
    </xf>
    <xf numFmtId="0" fontId="33" fillId="0" borderId="2" xfId="4" applyNumberFormat="1" applyFont="1" applyFill="1" applyBorder="1" applyAlignment="1">
      <alignment vertical="center" wrapText="1"/>
    </xf>
    <xf numFmtId="0" fontId="35" fillId="0" borderId="2" xfId="4" applyNumberFormat="1" applyFont="1" applyFill="1" applyBorder="1" applyAlignment="1">
      <alignment vertical="center" wrapText="1"/>
    </xf>
    <xf numFmtId="0" fontId="6" fillId="0" borderId="2" xfId="4" applyNumberFormat="1" applyFont="1" applyFill="1" applyBorder="1" applyAlignment="1">
      <alignment vertical="center" wrapText="1"/>
    </xf>
    <xf numFmtId="164" fontId="8" fillId="0" borderId="7" xfId="4" applyFont="1" applyFill="1" applyBorder="1" applyAlignment="1">
      <alignment horizontal="left" vertical="center" wrapText="1"/>
    </xf>
    <xf numFmtId="164" fontId="1" fillId="0" borderId="7" xfId="4" applyFont="1" applyFill="1" applyBorder="1" applyAlignment="1">
      <alignment horizontal="left" vertical="center" wrapText="1"/>
    </xf>
    <xf numFmtId="164" fontId="1" fillId="0" borderId="17" xfId="4" applyFont="1" applyFill="1" applyBorder="1" applyAlignment="1">
      <alignment horizontal="left" vertical="center" wrapText="1"/>
    </xf>
    <xf numFmtId="164" fontId="8" fillId="0" borderId="17" xfId="4" applyFont="1" applyFill="1" applyBorder="1" applyAlignment="1">
      <alignment horizontal="center" vertical="center" wrapText="1"/>
    </xf>
    <xf numFmtId="0" fontId="4" fillId="0" borderId="0" xfId="5"/>
    <xf numFmtId="0" fontId="1" fillId="0" borderId="3" xfId="0" applyFont="1" applyBorder="1" applyAlignment="1">
      <alignment horizontal="center" vertical="center" wrapText="1"/>
    </xf>
    <xf numFmtId="3" fontId="1" fillId="0" borderId="6" xfId="0" applyNumberFormat="1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horizontal="center" wrapText="1"/>
    </xf>
    <xf numFmtId="1" fontId="0" fillId="0" borderId="0" xfId="0" applyNumberFormat="1"/>
    <xf numFmtId="0" fontId="0" fillId="6" borderId="0" xfId="0" applyFill="1"/>
    <xf numFmtId="0" fontId="0" fillId="4" borderId="0" xfId="0" applyFill="1"/>
    <xf numFmtId="0" fontId="0" fillId="7" borderId="0" xfId="0" applyFill="1"/>
    <xf numFmtId="164" fontId="8" fillId="0" borderId="0" xfId="4" applyFont="1" applyAlignment="1">
      <alignment horizontal="left" vertical="top" wrapText="1"/>
    </xf>
    <xf numFmtId="0" fontId="1" fillId="0" borderId="16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7" fillId="0" borderId="15" xfId="0" applyFont="1" applyBorder="1" applyAlignment="1">
      <alignment vertical="center" wrapText="1"/>
    </xf>
    <xf numFmtId="0" fontId="1" fillId="0" borderId="2" xfId="0" applyFont="1" applyBorder="1" applyAlignment="1">
      <alignment horizontal="center"/>
    </xf>
    <xf numFmtId="3" fontId="1" fillId="0" borderId="3" xfId="0" applyNumberFormat="1" applyFont="1" applyBorder="1" applyAlignment="1">
      <alignment horizontal="center" vertical="center" wrapText="1"/>
    </xf>
    <xf numFmtId="3" fontId="1" fillId="0" borderId="19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39" fillId="0" borderId="0" xfId="5" applyFont="1" applyAlignment="1">
      <alignment horizontal="center" vertical="center" wrapText="1"/>
    </xf>
    <xf numFmtId="0" fontId="39" fillId="0" borderId="0" xfId="5" applyFont="1" applyAlignment="1">
      <alignment horizontal="center" vertical="center"/>
    </xf>
    <xf numFmtId="1" fontId="1" fillId="0" borderId="0" xfId="0" applyNumberFormat="1" applyFont="1" applyAlignment="1">
      <alignment horizontal="center" vertical="center" wrapText="1"/>
    </xf>
    <xf numFmtId="0" fontId="11" fillId="0" borderId="0" xfId="4" applyNumberFormat="1" applyFont="1" applyFill="1" applyBorder="1" applyAlignment="1">
      <alignment vertical="center" wrapText="1"/>
    </xf>
    <xf numFmtId="0" fontId="25" fillId="0" borderId="0" xfId="4" applyNumberFormat="1" applyFont="1" applyFill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vertical="center" wrapText="1"/>
    </xf>
    <xf numFmtId="164" fontId="1" fillId="0" borderId="0" xfId="4" applyFont="1" applyFill="1" applyBorder="1" applyAlignment="1">
      <alignment vertical="center" wrapText="1"/>
    </xf>
    <xf numFmtId="0" fontId="34" fillId="0" borderId="2" xfId="4" applyNumberFormat="1" applyFont="1" applyBorder="1" applyAlignment="1">
      <alignment vertical="center" wrapText="1"/>
    </xf>
    <xf numFmtId="0" fontId="8" fillId="0" borderId="2" xfId="4" applyNumberFormat="1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vertical="top" wrapText="1"/>
    </xf>
    <xf numFmtId="164" fontId="17" fillId="0" borderId="2" xfId="4" applyFont="1" applyBorder="1" applyAlignment="1">
      <alignment vertical="top" wrapText="1"/>
    </xf>
    <xf numFmtId="0" fontId="8" fillId="0" borderId="2" xfId="0" applyFont="1" applyBorder="1" applyAlignment="1">
      <alignment horizontal="center" vertical="top" wrapText="1"/>
    </xf>
    <xf numFmtId="0" fontId="12" fillId="0" borderId="2" xfId="4" applyNumberFormat="1" applyFont="1" applyFill="1" applyBorder="1" applyAlignment="1">
      <alignment vertical="center" wrapText="1"/>
    </xf>
    <xf numFmtId="0" fontId="28" fillId="0" borderId="24" xfId="0" applyFont="1" applyBorder="1" applyAlignment="1">
      <alignment vertical="center" wrapText="1"/>
    </xf>
    <xf numFmtId="0" fontId="28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164" fontId="1" fillId="0" borderId="0" xfId="4" applyFont="1" applyAlignment="1">
      <alignment horizontal="left" vertical="top" wrapText="1"/>
    </xf>
    <xf numFmtId="0" fontId="8" fillId="3" borderId="2" xfId="0" applyFont="1" applyFill="1" applyBorder="1" applyAlignment="1">
      <alignment horizontal="center" vertical="center" wrapText="1"/>
    </xf>
    <xf numFmtId="164" fontId="1" fillId="0" borderId="3" xfId="4" applyFont="1" applyFill="1" applyBorder="1" applyAlignment="1">
      <alignment horizontal="center" vertical="center" wrapText="1"/>
    </xf>
    <xf numFmtId="164" fontId="1" fillId="0" borderId="5" xfId="4" applyFont="1" applyFill="1" applyBorder="1" applyAlignment="1">
      <alignment horizontal="center" vertical="center" wrapText="1"/>
    </xf>
    <xf numFmtId="164" fontId="1" fillId="0" borderId="18" xfId="4" applyFont="1" applyFill="1" applyBorder="1" applyAlignment="1">
      <alignment horizontal="center" vertical="center" wrapText="1"/>
    </xf>
    <xf numFmtId="164" fontId="1" fillId="0" borderId="0" xfId="4" applyFont="1" applyAlignment="1">
      <alignment horizontal="center" vertical="top" wrapText="1"/>
    </xf>
    <xf numFmtId="164" fontId="1" fillId="0" borderId="0" xfId="4" applyFont="1" applyFill="1" applyBorder="1" applyAlignment="1">
      <alignment horizontal="left" vertical="top" wrapText="1"/>
    </xf>
    <xf numFmtId="0" fontId="21" fillId="3" borderId="3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164" fontId="21" fillId="3" borderId="3" xfId="4" applyFont="1" applyFill="1" applyBorder="1" applyAlignment="1">
      <alignment horizontal="center" vertical="center" wrapText="1"/>
    </xf>
    <xf numFmtId="164" fontId="21" fillId="3" borderId="1" xfId="4" applyFont="1" applyFill="1" applyBorder="1" applyAlignment="1">
      <alignment horizontal="center" vertical="center" wrapText="1"/>
    </xf>
    <xf numFmtId="164" fontId="18" fillId="0" borderId="21" xfId="4" applyFont="1" applyBorder="1" applyAlignment="1">
      <alignment horizontal="center" vertical="center" wrapText="1"/>
    </xf>
    <xf numFmtId="164" fontId="18" fillId="0" borderId="22" xfId="4" applyFont="1" applyBorder="1" applyAlignment="1">
      <alignment horizontal="center" vertical="center" wrapText="1"/>
    </xf>
    <xf numFmtId="164" fontId="18" fillId="0" borderId="23" xfId="4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164" fontId="8" fillId="3" borderId="2" xfId="4" applyFont="1" applyFill="1" applyBorder="1" applyAlignment="1">
      <alignment horizontal="center" vertical="center" wrapText="1"/>
    </xf>
    <xf numFmtId="164" fontId="8" fillId="3" borderId="2" xfId="4" applyFont="1" applyFill="1" applyBorder="1" applyAlignment="1">
      <alignment horizontal="left" vertical="center" wrapText="1"/>
    </xf>
    <xf numFmtId="0" fontId="22" fillId="3" borderId="2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top" wrapText="1"/>
    </xf>
  </cellXfs>
  <cellStyles count="6">
    <cellStyle name="Hipervínculo" xfId="5" builtinId="8"/>
    <cellStyle name="Millares" xfId="4" builtinId="3"/>
    <cellStyle name="Normal" xfId="0" builtinId="0"/>
    <cellStyle name="Normal 2" xfId="1" xr:uid="{00000000-0005-0000-0000-000002000000}"/>
    <cellStyle name="Normal 3" xfId="2" xr:uid="{00000000-0005-0000-0000-000003000000}"/>
    <cellStyle name="TableStyleLight1" xfId="3" xr:uid="{00000000-0005-0000-0000-000004000000}"/>
  </cellStyles>
  <dxfs count="0"/>
  <tableStyles count="0" defaultTableStyle="TableStyleMedium9" defaultPivotStyle="PivotStyleLight16"/>
  <colors>
    <mruColors>
      <color rgb="FFFEC2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76201</xdr:colOff>
      <xdr:row>0</xdr:row>
      <xdr:rowOff>142875</xdr:rowOff>
    </xdr:from>
    <xdr:to>
      <xdr:col>5</xdr:col>
      <xdr:colOff>327844</xdr:colOff>
      <xdr:row>4</xdr:row>
      <xdr:rowOff>51740</xdr:rowOff>
    </xdr:to>
    <xdr:pic>
      <xdr:nvPicPr>
        <xdr:cNvPr id="2" name="Imagen 1" descr="Imagen que contiene Interfaz de usuario gráfica&#10;&#10;Descripción generada automáticamente">
          <a:extLst>
            <a:ext uri="{FF2B5EF4-FFF2-40B4-BE49-F238E27FC236}">
              <a16:creationId xmlns:a16="http://schemas.microsoft.com/office/drawing/2014/main" id="{DAEFD56D-B8EB-4A03-85A3-506D61542D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1" y="142875"/>
          <a:ext cx="2212832" cy="5565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658091</xdr:colOff>
      <xdr:row>2</xdr:row>
      <xdr:rowOff>11546</xdr:rowOff>
    </xdr:from>
    <xdr:to>
      <xdr:col>11</xdr:col>
      <xdr:colOff>785091</xdr:colOff>
      <xdr:row>62</xdr:row>
      <xdr:rowOff>66164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F0C06A2-40AD-6B8F-AAD2-1DEBCFAFAE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8091" y="334819"/>
          <a:ext cx="9271000" cy="975280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ventos@iaiecuador.org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usdatos.co/blog/tusdatos-llega-a-ecuador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1E0B6-81E0-4793-BD95-B5570F21A7DB}">
  <dimension ref="B1:S91"/>
  <sheetViews>
    <sheetView tabSelected="1" topLeftCell="A70" zoomScale="120" zoomScaleNormal="120" workbookViewId="0">
      <selection sqref="A1:N92"/>
    </sheetView>
  </sheetViews>
  <sheetFormatPr baseColWidth="10" defaultColWidth="11.5" defaultRowHeight="13" x14ac:dyDescent="0.15"/>
  <cols>
    <col min="1" max="1" width="2.6640625" style="12" customWidth="1"/>
    <col min="2" max="2" width="7.5" style="14" customWidth="1"/>
    <col min="3" max="3" width="13.5" style="8" hidden="1" customWidth="1"/>
    <col min="4" max="4" width="16.5" style="8" customWidth="1"/>
    <col min="5" max="5" width="5.33203125" style="9" customWidth="1"/>
    <col min="6" max="6" width="7.33203125" style="9" customWidth="1"/>
    <col min="7" max="7" width="4.5" style="9" customWidth="1"/>
    <col min="8" max="8" width="45.5" style="10" customWidth="1"/>
    <col min="9" max="9" width="7.83203125" style="71" customWidth="1"/>
    <col min="10" max="10" width="5.1640625" style="11" customWidth="1"/>
    <col min="11" max="11" width="7.5" style="12" customWidth="1"/>
    <col min="12" max="12" width="6.5" style="12" customWidth="1"/>
    <col min="13" max="13" width="6.6640625" style="12" customWidth="1"/>
    <col min="14" max="14" width="16" style="13" customWidth="1"/>
    <col min="15" max="15" width="10.83203125" style="12" customWidth="1"/>
    <col min="16" max="16" width="9.1640625" style="12" customWidth="1"/>
    <col min="17" max="17" width="8.33203125" style="12" customWidth="1"/>
    <col min="18" max="18" width="8" style="12" customWidth="1"/>
    <col min="19" max="19" width="18.33203125" style="12" customWidth="1"/>
    <col min="20" max="20" width="17.5" style="12" customWidth="1"/>
    <col min="21" max="16384" width="11.5" style="12"/>
  </cols>
  <sheetData>
    <row r="1" spans="2:19" x14ac:dyDescent="0.15">
      <c r="B1" s="7"/>
    </row>
    <row r="2" spans="2:19" x14ac:dyDescent="0.15">
      <c r="B2" s="7"/>
    </row>
    <row r="3" spans="2:19" x14ac:dyDescent="0.15">
      <c r="B3" s="7"/>
    </row>
    <row r="4" spans="2:19" x14ac:dyDescent="0.15">
      <c r="B4" s="7"/>
    </row>
    <row r="5" spans="2:19" x14ac:dyDescent="0.15">
      <c r="B5" s="7"/>
    </row>
    <row r="6" spans="2:19" x14ac:dyDescent="0.15">
      <c r="B6" s="7" t="s">
        <v>185</v>
      </c>
    </row>
    <row r="7" spans="2:19" ht="13.5" customHeight="1" x14ac:dyDescent="0.15">
      <c r="H7" s="15"/>
      <c r="I7" s="72"/>
      <c r="K7" s="168"/>
      <c r="L7" s="168"/>
      <c r="M7" s="168"/>
    </row>
    <row r="8" spans="2:19" s="17" customFormat="1" ht="25.5" customHeight="1" x14ac:dyDescent="0.15">
      <c r="B8" s="169" t="s">
        <v>2</v>
      </c>
      <c r="C8" s="170" t="s">
        <v>37</v>
      </c>
      <c r="D8" s="170" t="s">
        <v>1</v>
      </c>
      <c r="E8" s="171" t="s">
        <v>4</v>
      </c>
      <c r="F8" s="161" t="s">
        <v>37</v>
      </c>
      <c r="G8" s="161" t="s">
        <v>45</v>
      </c>
      <c r="H8" s="169" t="s">
        <v>0</v>
      </c>
      <c r="I8" s="163" t="s">
        <v>101</v>
      </c>
      <c r="J8" s="155" t="s">
        <v>8</v>
      </c>
      <c r="K8" s="172" t="s">
        <v>5</v>
      </c>
      <c r="L8" s="172"/>
      <c r="M8" s="161" t="s">
        <v>102</v>
      </c>
      <c r="N8" s="155" t="s">
        <v>33</v>
      </c>
    </row>
    <row r="9" spans="2:19" s="17" customFormat="1" ht="14" x14ac:dyDescent="0.15">
      <c r="B9" s="169"/>
      <c r="C9" s="170"/>
      <c r="D9" s="170"/>
      <c r="E9" s="171"/>
      <c r="F9" s="162"/>
      <c r="G9" s="162"/>
      <c r="H9" s="169"/>
      <c r="I9" s="164"/>
      <c r="J9" s="155"/>
      <c r="K9" s="16" t="s">
        <v>7</v>
      </c>
      <c r="L9" s="16" t="s">
        <v>6</v>
      </c>
      <c r="M9" s="162"/>
      <c r="N9" s="155"/>
      <c r="O9" s="17" t="s">
        <v>55</v>
      </c>
    </row>
    <row r="10" spans="2:19" s="17" customFormat="1" ht="14" customHeight="1" x14ac:dyDescent="0.15">
      <c r="B10" s="18"/>
      <c r="C10" s="19"/>
      <c r="D10" s="20"/>
      <c r="E10" s="21"/>
      <c r="F10" s="22"/>
      <c r="G10" s="22"/>
      <c r="H10" s="23"/>
      <c r="I10" s="73"/>
      <c r="J10" s="21"/>
      <c r="K10" s="21"/>
      <c r="L10" s="21"/>
      <c r="M10" s="21"/>
      <c r="N10" s="21"/>
    </row>
    <row r="11" spans="2:19" ht="103" hidden="1" customHeight="1" x14ac:dyDescent="0.15">
      <c r="B11" s="31" t="s">
        <v>91</v>
      </c>
      <c r="C11" s="25" t="s">
        <v>38</v>
      </c>
      <c r="D11" s="32" t="s">
        <v>191</v>
      </c>
      <c r="E11" s="27">
        <v>16</v>
      </c>
      <c r="F11" s="27" t="s">
        <v>192</v>
      </c>
      <c r="G11" s="27" t="s">
        <v>48</v>
      </c>
      <c r="H11" s="33" t="s">
        <v>188</v>
      </c>
      <c r="I11" s="74"/>
      <c r="J11" s="27" t="s">
        <v>25</v>
      </c>
      <c r="K11" s="29">
        <v>300</v>
      </c>
      <c r="L11" s="29">
        <v>320</v>
      </c>
      <c r="M11" s="29">
        <v>370</v>
      </c>
      <c r="N11" s="30" t="s">
        <v>97</v>
      </c>
      <c r="O11" s="13">
        <v>100</v>
      </c>
    </row>
    <row r="12" spans="2:19" ht="13" hidden="1" customHeight="1" x14ac:dyDescent="0.15">
      <c r="B12" s="24"/>
      <c r="C12" s="25"/>
      <c r="D12" s="26"/>
      <c r="E12" s="27"/>
      <c r="F12" s="28"/>
      <c r="G12" s="28"/>
      <c r="H12" s="139"/>
      <c r="I12" s="140"/>
      <c r="J12" s="27"/>
      <c r="K12" s="29"/>
      <c r="L12" s="29"/>
      <c r="M12" s="29"/>
      <c r="N12" s="30"/>
      <c r="O12" s="13"/>
    </row>
    <row r="13" spans="2:19" s="17" customFormat="1" ht="74" hidden="1" customHeight="1" x14ac:dyDescent="0.15">
      <c r="B13" s="24" t="s">
        <v>91</v>
      </c>
      <c r="C13" s="19"/>
      <c r="D13" s="32" t="s">
        <v>187</v>
      </c>
      <c r="E13" s="30">
        <v>16</v>
      </c>
      <c r="F13" s="27" t="s">
        <v>59</v>
      </c>
      <c r="G13" s="30" t="s">
        <v>48</v>
      </c>
      <c r="H13" s="34" t="s">
        <v>144</v>
      </c>
      <c r="I13" s="75"/>
      <c r="J13" s="27" t="s">
        <v>43</v>
      </c>
      <c r="K13" s="29">
        <v>300</v>
      </c>
      <c r="L13" s="29">
        <v>320</v>
      </c>
      <c r="M13" s="29">
        <v>370</v>
      </c>
      <c r="N13" s="27" t="s">
        <v>57</v>
      </c>
      <c r="O13" s="137">
        <v>100</v>
      </c>
      <c r="S13" s="69"/>
    </row>
    <row r="14" spans="2:19" ht="53" hidden="1" customHeight="1" x14ac:dyDescent="0.15">
      <c r="B14" s="24" t="s">
        <v>91</v>
      </c>
      <c r="C14" s="19"/>
      <c r="D14" s="32" t="s">
        <v>186</v>
      </c>
      <c r="E14" s="30">
        <v>8</v>
      </c>
      <c r="F14" s="27" t="s">
        <v>176</v>
      </c>
      <c r="G14" s="30" t="s">
        <v>48</v>
      </c>
      <c r="H14" s="142" t="s">
        <v>190</v>
      </c>
      <c r="I14" s="75"/>
      <c r="J14" s="27" t="s">
        <v>25</v>
      </c>
      <c r="K14" s="29">
        <v>180</v>
      </c>
      <c r="L14" s="29">
        <v>200</v>
      </c>
      <c r="M14" s="29">
        <v>250</v>
      </c>
      <c r="N14" s="27" t="s">
        <v>177</v>
      </c>
      <c r="O14" s="13"/>
      <c r="S14" s="143"/>
    </row>
    <row r="15" spans="2:19" s="17" customFormat="1" ht="13.5" hidden="1" customHeight="1" x14ac:dyDescent="0.15">
      <c r="B15" s="24"/>
      <c r="C15" s="19"/>
      <c r="D15" s="32"/>
      <c r="E15" s="30"/>
      <c r="F15" s="27"/>
      <c r="G15" s="30"/>
      <c r="H15" s="35"/>
      <c r="I15" s="76"/>
      <c r="J15" s="21"/>
      <c r="K15" s="29"/>
      <c r="L15" s="29"/>
      <c r="M15" s="29"/>
      <c r="N15" s="27"/>
      <c r="O15" s="134"/>
    </row>
    <row r="16" spans="2:19" s="17" customFormat="1" ht="62" hidden="1" customHeight="1" x14ac:dyDescent="0.15">
      <c r="B16" s="32" t="s">
        <v>30</v>
      </c>
      <c r="C16" s="36" t="s">
        <v>40</v>
      </c>
      <c r="D16" s="36" t="s">
        <v>138</v>
      </c>
      <c r="E16" s="27">
        <v>30</v>
      </c>
      <c r="F16" s="27" t="s">
        <v>98</v>
      </c>
      <c r="G16" s="27" t="s">
        <v>48</v>
      </c>
      <c r="H16" s="5" t="s">
        <v>140</v>
      </c>
      <c r="I16" s="77"/>
      <c r="J16" s="30" t="s">
        <v>26</v>
      </c>
      <c r="K16" s="29">
        <v>700</v>
      </c>
      <c r="L16" s="29">
        <v>700</v>
      </c>
      <c r="M16" s="29">
        <v>800</v>
      </c>
      <c r="N16" s="27" t="s">
        <v>121</v>
      </c>
      <c r="O16" s="134">
        <v>50</v>
      </c>
      <c r="P16" s="38"/>
    </row>
    <row r="17" spans="2:16" s="17" customFormat="1" ht="14" hidden="1" customHeight="1" x14ac:dyDescent="0.15">
      <c r="B17" s="32"/>
      <c r="C17" s="36"/>
      <c r="D17" s="36"/>
      <c r="E17" s="27"/>
      <c r="F17" s="27"/>
      <c r="G17" s="27"/>
      <c r="H17" s="5"/>
      <c r="I17" s="77"/>
      <c r="J17" s="30"/>
      <c r="K17" s="29"/>
      <c r="L17" s="29"/>
      <c r="M17" s="29"/>
      <c r="N17" s="27"/>
      <c r="O17" s="134"/>
      <c r="P17" s="38"/>
    </row>
    <row r="18" spans="2:16" s="17" customFormat="1" ht="62" hidden="1" customHeight="1" x14ac:dyDescent="0.15">
      <c r="B18" s="24" t="s">
        <v>93</v>
      </c>
      <c r="C18" s="39"/>
      <c r="D18" s="36" t="s">
        <v>138</v>
      </c>
      <c r="E18" s="30">
        <v>30</v>
      </c>
      <c r="F18" s="27" t="s">
        <v>124</v>
      </c>
      <c r="G18" s="52"/>
      <c r="H18" s="141" t="s">
        <v>139</v>
      </c>
      <c r="I18" s="70"/>
      <c r="J18" s="30" t="s">
        <v>26</v>
      </c>
      <c r="K18" s="29">
        <v>700</v>
      </c>
      <c r="L18" s="29">
        <v>700</v>
      </c>
      <c r="M18" s="29">
        <v>800</v>
      </c>
      <c r="N18" s="27" t="s">
        <v>141</v>
      </c>
      <c r="O18" s="136">
        <v>50</v>
      </c>
      <c r="P18" s="38"/>
    </row>
    <row r="19" spans="2:16" s="17" customFormat="1" ht="16" hidden="1" customHeight="1" x14ac:dyDescent="0.15">
      <c r="B19" s="24"/>
      <c r="C19" s="36"/>
      <c r="D19" s="68"/>
      <c r="E19" s="27"/>
      <c r="F19" s="28"/>
      <c r="G19" s="28"/>
      <c r="H19" s="37"/>
      <c r="I19" s="78"/>
      <c r="J19" s="30"/>
      <c r="K19" s="29"/>
      <c r="L19" s="29"/>
      <c r="M19" s="29"/>
      <c r="N19" s="27"/>
      <c r="O19" s="134"/>
      <c r="P19" s="38"/>
    </row>
    <row r="20" spans="2:16" ht="90" hidden="1" customHeight="1" x14ac:dyDescent="0.15">
      <c r="B20" s="31" t="s">
        <v>93</v>
      </c>
      <c r="C20" s="39" t="s">
        <v>39</v>
      </c>
      <c r="D20" s="32" t="s">
        <v>122</v>
      </c>
      <c r="E20" s="30">
        <v>21</v>
      </c>
      <c r="F20" s="27" t="s">
        <v>59</v>
      </c>
      <c r="G20" s="30" t="s">
        <v>48</v>
      </c>
      <c r="H20" s="33" t="s">
        <v>193</v>
      </c>
      <c r="I20" s="74"/>
      <c r="J20" s="27" t="s">
        <v>26</v>
      </c>
      <c r="K20" s="29">
        <v>990</v>
      </c>
      <c r="L20" s="29">
        <v>990</v>
      </c>
      <c r="M20" s="29">
        <v>2300</v>
      </c>
      <c r="N20" s="27" t="s">
        <v>32</v>
      </c>
      <c r="O20" s="138">
        <v>90</v>
      </c>
      <c r="P20" s="40"/>
    </row>
    <row r="21" spans="2:16" ht="17" hidden="1" customHeight="1" x14ac:dyDescent="0.15">
      <c r="B21" s="31"/>
      <c r="C21" s="39"/>
      <c r="D21" s="32"/>
      <c r="E21" s="30"/>
      <c r="F21" s="27"/>
      <c r="G21" s="30"/>
      <c r="H21" s="33"/>
      <c r="I21" s="74"/>
      <c r="J21" s="27"/>
      <c r="K21" s="29"/>
      <c r="L21" s="29"/>
      <c r="M21" s="29"/>
      <c r="N21" s="27"/>
      <c r="O21" s="138"/>
      <c r="P21" s="40"/>
    </row>
    <row r="22" spans="2:16" ht="61" hidden="1" customHeight="1" x14ac:dyDescent="0.15">
      <c r="B22" s="31" t="s">
        <v>93</v>
      </c>
      <c r="C22" s="39"/>
      <c r="D22" s="32" t="s">
        <v>195</v>
      </c>
      <c r="E22" s="30">
        <v>16</v>
      </c>
      <c r="F22" s="27" t="s">
        <v>196</v>
      </c>
      <c r="G22" s="30" t="s">
        <v>48</v>
      </c>
      <c r="H22" s="150" t="s">
        <v>202</v>
      </c>
      <c r="I22" s="74" t="s">
        <v>200</v>
      </c>
      <c r="J22" s="27" t="s">
        <v>25</v>
      </c>
      <c r="K22" s="29">
        <v>300</v>
      </c>
      <c r="L22" s="29">
        <v>300</v>
      </c>
      <c r="M22" s="29">
        <v>370</v>
      </c>
      <c r="N22" s="27"/>
      <c r="O22" s="138"/>
      <c r="P22" s="40"/>
    </row>
    <row r="23" spans="2:16" ht="17" hidden="1" customHeight="1" x14ac:dyDescent="0.15">
      <c r="B23" s="31"/>
      <c r="C23" s="39"/>
      <c r="D23" s="32"/>
      <c r="E23" s="30"/>
      <c r="F23" s="27"/>
      <c r="G23" s="30"/>
      <c r="H23" s="33"/>
      <c r="I23" s="74"/>
      <c r="J23" s="27"/>
      <c r="K23" s="29"/>
      <c r="L23" s="29"/>
      <c r="M23" s="29"/>
      <c r="N23" s="27"/>
      <c r="O23" s="138"/>
      <c r="P23" s="40"/>
    </row>
    <row r="24" spans="2:16" ht="8" hidden="1" customHeight="1" x14ac:dyDescent="0.15">
      <c r="B24" s="31"/>
      <c r="C24" s="39"/>
      <c r="D24" s="32"/>
      <c r="E24" s="30"/>
      <c r="F24" s="27"/>
      <c r="G24" s="30"/>
      <c r="H24" s="33"/>
      <c r="I24" s="74"/>
      <c r="J24" s="27"/>
      <c r="K24" s="29"/>
      <c r="L24" s="29"/>
      <c r="M24" s="29"/>
      <c r="N24" s="27"/>
      <c r="O24" s="138"/>
      <c r="P24" s="40"/>
    </row>
    <row r="25" spans="2:16" s="17" customFormat="1" ht="17" hidden="1" customHeight="1" x14ac:dyDescent="0.15">
      <c r="B25" s="31"/>
      <c r="C25" s="39"/>
      <c r="D25" s="32"/>
      <c r="E25" s="30"/>
      <c r="F25" s="27"/>
      <c r="G25" s="30"/>
      <c r="H25" s="42"/>
      <c r="I25" s="70"/>
      <c r="J25" s="27"/>
      <c r="K25" s="29"/>
      <c r="L25" s="29"/>
      <c r="M25" s="29"/>
      <c r="N25" s="27"/>
      <c r="O25" s="136"/>
      <c r="P25" s="38"/>
    </row>
    <row r="26" spans="2:16" ht="53" hidden="1" customHeight="1" x14ac:dyDescent="0.15">
      <c r="B26" s="31" t="s">
        <v>112</v>
      </c>
      <c r="C26" s="39"/>
      <c r="D26" s="32" t="s">
        <v>203</v>
      </c>
      <c r="E26" s="30">
        <v>10</v>
      </c>
      <c r="F26" s="27" t="s">
        <v>197</v>
      </c>
      <c r="G26" s="30" t="s">
        <v>48</v>
      </c>
      <c r="H26" s="33" t="s">
        <v>201</v>
      </c>
      <c r="I26" s="74" t="s">
        <v>200</v>
      </c>
      <c r="J26" s="27" t="s">
        <v>25</v>
      </c>
      <c r="K26" s="29">
        <v>200</v>
      </c>
      <c r="L26" s="29">
        <v>200</v>
      </c>
      <c r="M26" s="29">
        <v>250</v>
      </c>
      <c r="N26" s="27"/>
      <c r="O26" s="138"/>
      <c r="P26" s="40"/>
    </row>
    <row r="27" spans="2:16" ht="16" hidden="1" customHeight="1" x14ac:dyDescent="0.15">
      <c r="B27" s="31"/>
      <c r="C27" s="39"/>
      <c r="D27" s="32"/>
      <c r="E27" s="30"/>
      <c r="F27" s="27"/>
      <c r="G27" s="30"/>
      <c r="H27" s="33"/>
      <c r="I27" s="74"/>
      <c r="J27" s="27"/>
      <c r="K27" s="29"/>
      <c r="L27" s="29"/>
      <c r="M27" s="29"/>
      <c r="N27" s="27"/>
      <c r="O27" s="135"/>
      <c r="P27" s="40"/>
    </row>
    <row r="28" spans="2:16" ht="53" hidden="1" customHeight="1" x14ac:dyDescent="0.15">
      <c r="B28" s="31" t="s">
        <v>112</v>
      </c>
      <c r="C28" s="32"/>
      <c r="D28" s="32" t="s">
        <v>205</v>
      </c>
      <c r="E28" s="27">
        <v>16</v>
      </c>
      <c r="F28" s="27" t="s">
        <v>117</v>
      </c>
      <c r="G28" s="27" t="s">
        <v>48</v>
      </c>
      <c r="H28" s="111" t="s">
        <v>113</v>
      </c>
      <c r="I28" s="110"/>
      <c r="J28" s="27" t="s">
        <v>25</v>
      </c>
      <c r="K28" s="29">
        <v>300</v>
      </c>
      <c r="L28" s="29">
        <v>320</v>
      </c>
      <c r="M28" s="29">
        <v>370</v>
      </c>
      <c r="N28" s="27" t="s">
        <v>116</v>
      </c>
      <c r="O28" s="135">
        <v>100</v>
      </c>
      <c r="P28" s="40"/>
    </row>
    <row r="29" spans="2:16" ht="17" hidden="1" customHeight="1" x14ac:dyDescent="0.15">
      <c r="B29" s="53"/>
      <c r="C29" s="32"/>
      <c r="D29" s="32"/>
      <c r="E29" s="27"/>
      <c r="F29" s="27"/>
      <c r="G29" s="27"/>
      <c r="H29" s="111"/>
      <c r="I29" s="110"/>
      <c r="J29" s="27"/>
      <c r="K29" s="29"/>
      <c r="L29" s="29"/>
      <c r="M29" s="29"/>
      <c r="N29" s="27"/>
      <c r="O29" s="135"/>
      <c r="P29" s="40"/>
    </row>
    <row r="30" spans="2:16" ht="45" hidden="1" customHeight="1" x14ac:dyDescent="0.15">
      <c r="B30" s="53" t="s">
        <v>112</v>
      </c>
      <c r="C30" s="32"/>
      <c r="D30" s="32" t="s">
        <v>198</v>
      </c>
      <c r="E30" s="27">
        <v>16</v>
      </c>
      <c r="F30" s="27" t="s">
        <v>207</v>
      </c>
      <c r="G30" s="27" t="s">
        <v>48</v>
      </c>
      <c r="H30" s="111" t="s">
        <v>199</v>
      </c>
      <c r="I30" s="74" t="s">
        <v>200</v>
      </c>
      <c r="J30" s="27" t="s">
        <v>43</v>
      </c>
      <c r="K30" s="29">
        <v>300</v>
      </c>
      <c r="L30" s="29">
        <v>300</v>
      </c>
      <c r="M30" s="29">
        <v>370</v>
      </c>
      <c r="N30" s="27" t="s">
        <v>173</v>
      </c>
      <c r="O30" s="135"/>
      <c r="P30" s="40"/>
    </row>
    <row r="31" spans="2:16" ht="16" hidden="1" customHeight="1" x14ac:dyDescent="0.15">
      <c r="B31" s="53"/>
      <c r="C31" s="32"/>
      <c r="D31" s="32"/>
      <c r="E31" s="27"/>
      <c r="F31" s="27"/>
      <c r="G31" s="27"/>
      <c r="H31" s="111"/>
      <c r="I31" s="110"/>
      <c r="J31" s="27"/>
      <c r="K31" s="29"/>
      <c r="L31" s="29"/>
      <c r="M31" s="29"/>
      <c r="N31" s="27"/>
      <c r="O31" s="135"/>
      <c r="P31" s="40"/>
    </row>
    <row r="32" spans="2:16" ht="18" hidden="1" customHeight="1" x14ac:dyDescent="0.15">
      <c r="B32" s="31"/>
      <c r="C32" s="39"/>
      <c r="D32" s="32"/>
      <c r="E32" s="30"/>
      <c r="F32" s="27"/>
      <c r="G32" s="30"/>
      <c r="H32" s="33"/>
      <c r="I32" s="74"/>
      <c r="J32" s="27"/>
      <c r="K32" s="29"/>
      <c r="L32" s="29"/>
      <c r="M32" s="29"/>
      <c r="N32" s="27"/>
      <c r="O32" s="135"/>
      <c r="P32" s="40"/>
    </row>
    <row r="33" spans="2:16" s="17" customFormat="1" ht="29" customHeight="1" x14ac:dyDescent="0.15">
      <c r="B33" s="156" t="s">
        <v>110</v>
      </c>
      <c r="C33" s="36" t="s">
        <v>41</v>
      </c>
      <c r="D33" s="20" t="s">
        <v>111</v>
      </c>
      <c r="E33" s="43">
        <v>16</v>
      </c>
      <c r="F33" s="118" t="s">
        <v>209</v>
      </c>
      <c r="G33" s="90" t="s">
        <v>46</v>
      </c>
      <c r="H33" s="91" t="s">
        <v>105</v>
      </c>
      <c r="I33" s="92"/>
      <c r="J33" s="105"/>
      <c r="K33" s="151"/>
      <c r="L33" s="151"/>
      <c r="M33" s="132"/>
      <c r="N33" s="46"/>
      <c r="O33" s="13"/>
    </row>
    <row r="34" spans="2:16" s="17" customFormat="1" ht="13.5" customHeight="1" x14ac:dyDescent="0.15">
      <c r="B34" s="157"/>
      <c r="C34" s="47"/>
      <c r="D34" s="113"/>
      <c r="E34" s="49"/>
      <c r="F34" s="50"/>
      <c r="G34" s="107"/>
      <c r="H34" s="108" t="s">
        <v>210</v>
      </c>
      <c r="I34" s="109"/>
      <c r="J34" s="104"/>
      <c r="K34" s="152"/>
      <c r="L34" s="152"/>
      <c r="M34" s="29"/>
      <c r="N34" s="46"/>
      <c r="O34" s="13"/>
    </row>
    <row r="35" spans="2:16" s="17" customFormat="1" ht="12" hidden="1" customHeight="1" x14ac:dyDescent="0.15">
      <c r="B35" s="157"/>
      <c r="C35" s="47"/>
      <c r="D35" s="114"/>
      <c r="E35" s="49"/>
      <c r="F35" s="50"/>
      <c r="G35" s="95"/>
      <c r="H35" s="94" t="s">
        <v>49</v>
      </c>
      <c r="I35" s="93"/>
      <c r="J35" s="104"/>
      <c r="K35" s="101"/>
      <c r="L35" s="101"/>
      <c r="M35" s="101"/>
      <c r="N35" s="46"/>
      <c r="O35" s="13"/>
    </row>
    <row r="36" spans="2:16" s="17" customFormat="1" ht="12" hidden="1" customHeight="1" x14ac:dyDescent="0.15">
      <c r="B36" s="157"/>
      <c r="C36" s="47"/>
      <c r="D36" s="114"/>
      <c r="E36" s="49"/>
      <c r="F36" s="50"/>
      <c r="G36" s="95"/>
      <c r="H36" s="94" t="s">
        <v>106</v>
      </c>
      <c r="I36" s="93"/>
      <c r="J36" s="97"/>
      <c r="K36" s="131">
        <f>250-70</f>
        <v>180</v>
      </c>
      <c r="L36" s="122">
        <f>270-70</f>
        <v>200</v>
      </c>
      <c r="M36" s="131">
        <f>300-70</f>
        <v>230</v>
      </c>
      <c r="N36" s="46"/>
      <c r="O36" s="13">
        <v>293</v>
      </c>
      <c r="P36" s="17">
        <v>203</v>
      </c>
    </row>
    <row r="37" spans="2:16" s="17" customFormat="1" ht="12" hidden="1" customHeight="1" x14ac:dyDescent="0.15">
      <c r="B37" s="157"/>
      <c r="C37" s="47"/>
      <c r="D37" s="114"/>
      <c r="E37" s="49"/>
      <c r="F37" s="50"/>
      <c r="G37" s="95"/>
      <c r="H37" s="94" t="s">
        <v>107</v>
      </c>
      <c r="I37" s="96"/>
      <c r="J37" s="97"/>
      <c r="K37" s="131">
        <f>270-70</f>
        <v>200</v>
      </c>
      <c r="L37" s="122">
        <f>290-70</f>
        <v>220</v>
      </c>
      <c r="M37" s="131">
        <f>320-70</f>
        <v>250</v>
      </c>
      <c r="N37" s="46"/>
      <c r="O37" s="13">
        <v>323</v>
      </c>
      <c r="P37" s="17">
        <v>223</v>
      </c>
    </row>
    <row r="38" spans="2:16" s="17" customFormat="1" ht="12" customHeight="1" x14ac:dyDescent="0.15">
      <c r="B38" s="157"/>
      <c r="C38" s="47"/>
      <c r="D38" s="114" t="s">
        <v>103</v>
      </c>
      <c r="E38" s="49"/>
      <c r="F38" s="65"/>
      <c r="G38" s="128"/>
      <c r="H38" s="129" t="s">
        <v>213</v>
      </c>
      <c r="I38" s="130"/>
      <c r="J38" s="97"/>
      <c r="K38" s="131">
        <f>300-70</f>
        <v>230</v>
      </c>
      <c r="L38" s="122">
        <f>320-70</f>
        <v>250</v>
      </c>
      <c r="M38" s="131">
        <f>350-70</f>
        <v>280</v>
      </c>
      <c r="N38" s="46"/>
      <c r="O38" s="13"/>
      <c r="P38" s="17">
        <v>253</v>
      </c>
    </row>
    <row r="39" spans="2:16" s="17" customFormat="1" ht="12.75" customHeight="1" x14ac:dyDescent="0.15">
      <c r="B39" s="157"/>
      <c r="C39" s="47"/>
      <c r="D39" s="114"/>
      <c r="E39" s="49"/>
      <c r="F39" s="65"/>
      <c r="G39" s="99"/>
      <c r="H39" s="100" t="s">
        <v>214</v>
      </c>
      <c r="I39" s="98"/>
      <c r="J39" s="97"/>
      <c r="K39" s="131">
        <f>330-70</f>
        <v>260</v>
      </c>
      <c r="L39" s="122">
        <f>350-70</f>
        <v>280</v>
      </c>
      <c r="M39" s="131">
        <f>400-70</f>
        <v>330</v>
      </c>
      <c r="N39" s="46"/>
      <c r="O39" s="13">
        <v>360</v>
      </c>
      <c r="P39" s="17">
        <v>290</v>
      </c>
    </row>
    <row r="40" spans="2:16" s="17" customFormat="1" ht="9" customHeight="1" x14ac:dyDescent="0.15">
      <c r="B40" s="157"/>
      <c r="C40" s="36"/>
      <c r="D40" s="106"/>
      <c r="E40" s="52"/>
      <c r="F40" s="52"/>
      <c r="G40" s="52"/>
      <c r="H40" s="88"/>
      <c r="I40" s="102"/>
      <c r="K40" s="89"/>
      <c r="L40" s="103"/>
      <c r="M40" s="89"/>
      <c r="N40" s="46"/>
      <c r="O40" s="13"/>
    </row>
    <row r="41" spans="2:16" s="17" customFormat="1" ht="25" customHeight="1" x14ac:dyDescent="0.15">
      <c r="B41" s="158"/>
      <c r="C41" s="115"/>
      <c r="D41" s="116" t="s">
        <v>114</v>
      </c>
      <c r="E41" s="30">
        <v>6</v>
      </c>
      <c r="F41" s="27" t="s">
        <v>208</v>
      </c>
      <c r="G41" s="44" t="s">
        <v>46</v>
      </c>
      <c r="H41" s="45" t="s">
        <v>115</v>
      </c>
      <c r="I41" s="27"/>
      <c r="J41" s="27"/>
      <c r="K41" s="29">
        <v>150</v>
      </c>
      <c r="L41" s="29">
        <v>180</v>
      </c>
      <c r="M41" s="29">
        <v>200</v>
      </c>
      <c r="N41" s="46"/>
      <c r="O41" s="13"/>
    </row>
    <row r="42" spans="2:16" s="17" customFormat="1" ht="18" customHeight="1" x14ac:dyDescent="0.15">
      <c r="B42" s="53"/>
      <c r="C42" s="32"/>
      <c r="D42" s="54"/>
      <c r="E42" s="30"/>
      <c r="F42" s="30"/>
      <c r="G42" s="30"/>
      <c r="H42" s="55"/>
      <c r="I42" s="80"/>
      <c r="J42" s="21"/>
      <c r="K42" s="29"/>
      <c r="L42" s="29"/>
      <c r="M42" s="29"/>
      <c r="N42" s="27"/>
      <c r="O42" s="134"/>
    </row>
    <row r="43" spans="2:16" s="17" customFormat="1" ht="41" customHeight="1" x14ac:dyDescent="0.15">
      <c r="B43" s="53" t="s">
        <v>108</v>
      </c>
      <c r="C43" s="32"/>
      <c r="D43" s="32" t="s">
        <v>211</v>
      </c>
      <c r="E43" s="27">
        <v>12</v>
      </c>
      <c r="F43" s="27" t="s">
        <v>58</v>
      </c>
      <c r="G43" s="27" t="s">
        <v>48</v>
      </c>
      <c r="H43" s="5" t="s">
        <v>178</v>
      </c>
      <c r="I43" s="110"/>
      <c r="J43" s="27" t="s">
        <v>26</v>
      </c>
      <c r="K43" s="29">
        <v>250</v>
      </c>
      <c r="L43" s="29">
        <v>270</v>
      </c>
      <c r="M43" s="29">
        <v>320</v>
      </c>
      <c r="N43" s="27" t="s">
        <v>44</v>
      </c>
      <c r="O43" s="13">
        <v>80</v>
      </c>
    </row>
    <row r="44" spans="2:16" s="17" customFormat="1" ht="21" customHeight="1" x14ac:dyDescent="0.15">
      <c r="B44" s="53"/>
      <c r="C44" s="32"/>
      <c r="D44" s="32"/>
      <c r="E44" s="27"/>
      <c r="F44" s="27"/>
      <c r="G44" s="27"/>
      <c r="H44" s="5"/>
      <c r="I44" s="110"/>
      <c r="J44" s="27"/>
      <c r="K44" s="29"/>
      <c r="L44" s="29"/>
      <c r="M44" s="29"/>
      <c r="N44" s="27"/>
      <c r="O44" s="13"/>
    </row>
    <row r="45" spans="2:16" s="17" customFormat="1" ht="114" customHeight="1" x14ac:dyDescent="0.15">
      <c r="B45" s="31" t="s">
        <v>31</v>
      </c>
      <c r="C45" s="39" t="s">
        <v>39</v>
      </c>
      <c r="D45" s="32" t="s">
        <v>206</v>
      </c>
      <c r="E45" s="30">
        <v>12</v>
      </c>
      <c r="F45" s="27" t="s">
        <v>124</v>
      </c>
      <c r="G45" s="30" t="s">
        <v>48</v>
      </c>
      <c r="H45" s="42" t="s">
        <v>204</v>
      </c>
      <c r="I45" s="70"/>
      <c r="J45" s="27" t="s">
        <v>26</v>
      </c>
      <c r="K45" s="29">
        <v>250</v>
      </c>
      <c r="L45" s="29">
        <v>270</v>
      </c>
      <c r="M45" s="29">
        <v>320</v>
      </c>
      <c r="N45" s="27" t="s">
        <v>56</v>
      </c>
      <c r="O45" s="136">
        <v>100</v>
      </c>
      <c r="P45" s="38"/>
    </row>
    <row r="46" spans="2:16" s="17" customFormat="1" ht="17" customHeight="1" x14ac:dyDescent="0.15">
      <c r="B46" s="53"/>
      <c r="C46" s="32"/>
      <c r="D46" s="32"/>
      <c r="E46" s="27"/>
      <c r="F46" s="27"/>
      <c r="G46" s="27"/>
      <c r="H46" s="33"/>
      <c r="I46" s="110"/>
      <c r="J46" s="27"/>
      <c r="K46" s="29"/>
      <c r="L46" s="29"/>
      <c r="M46" s="132"/>
      <c r="N46" s="27"/>
      <c r="O46" s="134"/>
    </row>
    <row r="47" spans="2:16" ht="47" customHeight="1" x14ac:dyDescent="0.15">
      <c r="B47" s="31" t="s">
        <v>31</v>
      </c>
      <c r="C47" s="25" t="s">
        <v>38</v>
      </c>
      <c r="D47" s="32" t="s">
        <v>132</v>
      </c>
      <c r="E47" s="30">
        <v>8</v>
      </c>
      <c r="F47" s="27" t="s">
        <v>58</v>
      </c>
      <c r="G47" s="30" t="s">
        <v>48</v>
      </c>
      <c r="H47" s="5" t="s">
        <v>179</v>
      </c>
      <c r="I47" s="77"/>
      <c r="J47" s="27" t="s">
        <v>26</v>
      </c>
      <c r="K47" s="29">
        <v>220</v>
      </c>
      <c r="L47" s="119">
        <v>250</v>
      </c>
      <c r="M47" s="133">
        <v>300</v>
      </c>
      <c r="N47" s="120" t="s">
        <v>137</v>
      </c>
      <c r="O47" s="13">
        <v>100</v>
      </c>
    </row>
    <row r="48" spans="2:16" s="17" customFormat="1" ht="18" customHeight="1" x14ac:dyDescent="0.15">
      <c r="B48" s="53"/>
      <c r="C48" s="32"/>
      <c r="D48" s="32"/>
      <c r="E48" s="27"/>
      <c r="F48" s="27"/>
      <c r="G48" s="27"/>
      <c r="H48" s="33"/>
      <c r="I48" s="110"/>
      <c r="J48" s="27"/>
      <c r="K48" s="29"/>
      <c r="L48" s="29"/>
      <c r="M48" s="89"/>
      <c r="N48" s="27"/>
      <c r="O48" s="134"/>
    </row>
    <row r="49" spans="2:17" s="17" customFormat="1" ht="50" customHeight="1" x14ac:dyDescent="0.15">
      <c r="B49" s="53" t="s">
        <v>31</v>
      </c>
      <c r="C49" s="32"/>
      <c r="D49" s="32" t="s">
        <v>109</v>
      </c>
      <c r="E49" s="27">
        <v>8</v>
      </c>
      <c r="F49" s="27" t="s">
        <v>58</v>
      </c>
      <c r="G49" s="27" t="s">
        <v>48</v>
      </c>
      <c r="H49" s="144" t="s">
        <v>118</v>
      </c>
      <c r="I49" s="81"/>
      <c r="J49" s="27" t="s">
        <v>25</v>
      </c>
      <c r="K49" s="29">
        <f>220</f>
        <v>220</v>
      </c>
      <c r="L49" s="29">
        <v>250</v>
      </c>
      <c r="M49" s="29">
        <v>300</v>
      </c>
      <c r="N49" s="27" t="s">
        <v>119</v>
      </c>
      <c r="O49" s="13">
        <v>100</v>
      </c>
    </row>
    <row r="50" spans="2:17" s="17" customFormat="1" ht="16" customHeight="1" x14ac:dyDescent="0.15">
      <c r="B50" s="53"/>
      <c r="C50" s="32"/>
      <c r="D50" s="32"/>
      <c r="E50" s="27"/>
      <c r="F50" s="27"/>
      <c r="G50" s="27"/>
      <c r="H50" s="33"/>
      <c r="I50" s="110"/>
      <c r="J50" s="27"/>
      <c r="K50" s="29"/>
      <c r="L50" s="29"/>
      <c r="M50" s="29"/>
      <c r="N50" s="27"/>
      <c r="O50" s="134"/>
    </row>
    <row r="51" spans="2:17" ht="86" customHeight="1" x14ac:dyDescent="0.15">
      <c r="B51" s="31" t="s">
        <v>31</v>
      </c>
      <c r="C51" s="31"/>
      <c r="D51" s="32" t="s">
        <v>123</v>
      </c>
      <c r="E51" s="30">
        <v>21</v>
      </c>
      <c r="F51" s="27" t="s">
        <v>98</v>
      </c>
      <c r="G51" s="30" t="s">
        <v>48</v>
      </c>
      <c r="H51" s="33" t="s">
        <v>189</v>
      </c>
      <c r="I51" s="110"/>
      <c r="J51" s="27" t="s">
        <v>26</v>
      </c>
      <c r="K51" s="29">
        <v>990</v>
      </c>
      <c r="L51" s="29">
        <v>990</v>
      </c>
      <c r="M51" s="29">
        <v>2300</v>
      </c>
      <c r="N51" s="41"/>
      <c r="O51" s="57">
        <v>90</v>
      </c>
      <c r="P51" s="57"/>
      <c r="Q51" s="57"/>
    </row>
    <row r="52" spans="2:17" ht="22" customHeight="1" x14ac:dyDescent="0.15">
      <c r="B52" s="53"/>
      <c r="C52" s="31"/>
      <c r="D52" s="32"/>
      <c r="E52" s="30"/>
      <c r="F52" s="27"/>
      <c r="G52" s="30"/>
      <c r="H52" s="33"/>
      <c r="I52" s="110"/>
      <c r="J52" s="27"/>
      <c r="K52" s="29"/>
      <c r="L52" s="119"/>
      <c r="M52" s="57"/>
      <c r="N52" s="41"/>
      <c r="O52" s="57"/>
      <c r="P52" s="57"/>
      <c r="Q52" s="57"/>
    </row>
    <row r="53" spans="2:17" ht="65" customHeight="1" x14ac:dyDescent="0.15">
      <c r="B53" s="53" t="s">
        <v>212</v>
      </c>
      <c r="C53" s="32"/>
      <c r="D53" s="32" t="s">
        <v>216</v>
      </c>
      <c r="E53" s="27">
        <v>4</v>
      </c>
      <c r="F53" s="27" t="s">
        <v>125</v>
      </c>
      <c r="G53" s="27" t="s">
        <v>48</v>
      </c>
      <c r="H53" s="112" t="s">
        <v>215</v>
      </c>
      <c r="I53" s="110"/>
      <c r="J53" s="27" t="s">
        <v>26</v>
      </c>
      <c r="K53" s="29">
        <v>150</v>
      </c>
      <c r="L53" s="119">
        <v>150</v>
      </c>
      <c r="M53" s="133">
        <v>180</v>
      </c>
      <c r="N53" s="27" t="s">
        <v>173</v>
      </c>
      <c r="O53" s="135">
        <v>100</v>
      </c>
      <c r="P53" s="40"/>
    </row>
    <row r="54" spans="2:17" ht="17" customHeight="1" x14ac:dyDescent="0.15">
      <c r="B54" s="31"/>
      <c r="C54" s="36"/>
      <c r="D54" s="32"/>
      <c r="E54" s="30"/>
      <c r="F54" s="30"/>
      <c r="G54" s="30"/>
      <c r="H54" s="33"/>
      <c r="I54" s="74"/>
      <c r="J54" s="27"/>
      <c r="K54" s="29"/>
      <c r="L54" s="29"/>
      <c r="M54" s="29"/>
      <c r="N54" s="118"/>
      <c r="O54" s="56"/>
    </row>
    <row r="55" spans="2:17" ht="55" customHeight="1" x14ac:dyDescent="0.15">
      <c r="B55" s="31" t="s">
        <v>36</v>
      </c>
      <c r="C55" s="31"/>
      <c r="D55" s="32" t="s">
        <v>133</v>
      </c>
      <c r="E55" s="30">
        <v>8</v>
      </c>
      <c r="F55" s="27" t="s">
        <v>58</v>
      </c>
      <c r="G55" s="30" t="s">
        <v>48</v>
      </c>
      <c r="H55" s="42" t="s">
        <v>180</v>
      </c>
      <c r="I55" s="70"/>
      <c r="J55" s="27" t="s">
        <v>25</v>
      </c>
      <c r="K55" s="29">
        <f>220</f>
        <v>220</v>
      </c>
      <c r="L55" s="29">
        <v>250</v>
      </c>
      <c r="M55" s="29">
        <v>300</v>
      </c>
      <c r="N55" s="153" t="s">
        <v>119</v>
      </c>
      <c r="O55" s="57">
        <v>100</v>
      </c>
      <c r="P55" s="57"/>
      <c r="Q55" s="57"/>
    </row>
    <row r="56" spans="2:17" ht="17" customHeight="1" x14ac:dyDescent="0.15">
      <c r="B56" s="31"/>
      <c r="C56" s="31"/>
      <c r="D56" s="32"/>
      <c r="E56" s="30"/>
      <c r="F56" s="27"/>
      <c r="G56" s="30"/>
      <c r="H56" s="42"/>
      <c r="I56" s="70"/>
      <c r="J56" s="27"/>
      <c r="K56" s="29"/>
      <c r="L56" s="29"/>
      <c r="M56" s="29"/>
      <c r="N56" s="41"/>
      <c r="O56" s="57"/>
      <c r="P56" s="57"/>
      <c r="Q56" s="57"/>
    </row>
    <row r="57" spans="2:17" ht="42.75" customHeight="1" x14ac:dyDescent="0.15">
      <c r="B57" s="31" t="s">
        <v>34</v>
      </c>
      <c r="C57" s="36" t="s">
        <v>39</v>
      </c>
      <c r="D57" s="32" t="s">
        <v>127</v>
      </c>
      <c r="E57" s="27">
        <v>8</v>
      </c>
      <c r="F57" s="27" t="s">
        <v>58</v>
      </c>
      <c r="G57" s="27" t="s">
        <v>48</v>
      </c>
      <c r="H57" s="19" t="s">
        <v>126</v>
      </c>
      <c r="I57" s="82"/>
      <c r="J57" s="27" t="s">
        <v>43</v>
      </c>
      <c r="K57" s="29">
        <f>220</f>
        <v>220</v>
      </c>
      <c r="L57" s="29">
        <v>250</v>
      </c>
      <c r="M57" s="29">
        <v>300</v>
      </c>
      <c r="N57" s="27" t="s">
        <v>28</v>
      </c>
      <c r="O57" s="13">
        <v>60</v>
      </c>
    </row>
    <row r="58" spans="2:17" ht="18" customHeight="1" x14ac:dyDescent="0.15">
      <c r="B58" s="31"/>
      <c r="C58" s="36"/>
      <c r="D58" s="32"/>
      <c r="E58" s="27"/>
      <c r="F58" s="27"/>
      <c r="G58" s="27"/>
      <c r="H58" s="36"/>
      <c r="I58" s="82"/>
      <c r="J58" s="27"/>
      <c r="K58" s="29"/>
      <c r="L58" s="29"/>
      <c r="M58" s="29"/>
      <c r="N58" s="27"/>
      <c r="O58" s="13"/>
    </row>
    <row r="59" spans="2:17" s="17" customFormat="1" ht="64" customHeight="1" x14ac:dyDescent="0.15">
      <c r="B59" s="32" t="s">
        <v>104</v>
      </c>
      <c r="C59" s="36" t="s">
        <v>40</v>
      </c>
      <c r="D59" s="36" t="s">
        <v>138</v>
      </c>
      <c r="E59" s="27">
        <v>30</v>
      </c>
      <c r="F59" s="27" t="s">
        <v>98</v>
      </c>
      <c r="G59" s="27" t="s">
        <v>48</v>
      </c>
      <c r="H59" s="5" t="s">
        <v>142</v>
      </c>
      <c r="I59" s="77"/>
      <c r="J59" s="30" t="s">
        <v>26</v>
      </c>
      <c r="K59" s="29">
        <v>770</v>
      </c>
      <c r="L59" s="29">
        <v>770</v>
      </c>
      <c r="M59" s="29">
        <v>870</v>
      </c>
      <c r="N59" s="27" t="s">
        <v>121</v>
      </c>
      <c r="O59" s="13">
        <v>50</v>
      </c>
      <c r="P59" s="38"/>
    </row>
    <row r="60" spans="2:17" ht="14.25" customHeight="1" x14ac:dyDescent="0.15">
      <c r="B60" s="31"/>
      <c r="C60" s="36"/>
      <c r="D60" s="32"/>
      <c r="E60" s="27"/>
      <c r="F60" s="27"/>
      <c r="G60" s="27"/>
      <c r="H60" s="36"/>
      <c r="I60" s="82"/>
      <c r="J60" s="27"/>
      <c r="K60" s="29"/>
      <c r="L60" s="29"/>
      <c r="M60" s="29"/>
      <c r="N60" s="27"/>
      <c r="O60" s="13"/>
    </row>
    <row r="61" spans="2:17" ht="58" customHeight="1" x14ac:dyDescent="0.15">
      <c r="B61" s="31" t="s">
        <v>3</v>
      </c>
      <c r="C61" s="31"/>
      <c r="D61" s="36" t="s">
        <v>134</v>
      </c>
      <c r="E61" s="27">
        <v>18</v>
      </c>
      <c r="F61" s="27" t="s">
        <v>58</v>
      </c>
      <c r="G61" s="27" t="s">
        <v>48</v>
      </c>
      <c r="H61" s="5" t="s">
        <v>181</v>
      </c>
      <c r="I61" s="81"/>
      <c r="J61" s="27" t="s">
        <v>25</v>
      </c>
      <c r="K61" s="29">
        <v>330</v>
      </c>
      <c r="L61" s="29">
        <v>330</v>
      </c>
      <c r="M61" s="29">
        <v>400</v>
      </c>
      <c r="N61" s="27" t="s">
        <v>131</v>
      </c>
      <c r="O61" s="135">
        <v>100</v>
      </c>
    </row>
    <row r="62" spans="2:17" ht="13.5" customHeight="1" x14ac:dyDescent="0.15">
      <c r="B62" s="31"/>
      <c r="C62" s="31"/>
      <c r="D62" s="36"/>
      <c r="E62" s="30"/>
      <c r="F62" s="27"/>
      <c r="G62" s="30"/>
      <c r="H62" s="5"/>
      <c r="I62" s="77"/>
      <c r="J62" s="27"/>
      <c r="K62" s="29"/>
      <c r="L62" s="29"/>
      <c r="M62" s="29"/>
      <c r="N62" s="27"/>
      <c r="O62" s="13"/>
    </row>
    <row r="63" spans="2:17" ht="45" customHeight="1" x14ac:dyDescent="0.15">
      <c r="B63" s="31" t="s">
        <v>3</v>
      </c>
      <c r="C63" s="31"/>
      <c r="D63" s="36" t="s">
        <v>135</v>
      </c>
      <c r="E63" s="27">
        <v>12</v>
      </c>
      <c r="F63" s="27" t="s">
        <v>58</v>
      </c>
      <c r="G63" s="27" t="s">
        <v>48</v>
      </c>
      <c r="H63" s="55" t="s">
        <v>182</v>
      </c>
      <c r="I63" s="110"/>
      <c r="J63" s="27" t="s">
        <v>26</v>
      </c>
      <c r="K63" s="29">
        <v>250</v>
      </c>
      <c r="L63" s="29">
        <v>270</v>
      </c>
      <c r="M63" s="29">
        <v>320</v>
      </c>
      <c r="N63" s="27" t="s">
        <v>44</v>
      </c>
      <c r="O63" s="57">
        <v>80</v>
      </c>
      <c r="P63" s="57"/>
      <c r="Q63" s="57"/>
    </row>
    <row r="64" spans="2:17" ht="17" customHeight="1" x14ac:dyDescent="0.15">
      <c r="B64" s="31"/>
      <c r="C64" s="31"/>
      <c r="D64" s="36"/>
      <c r="E64" s="27"/>
      <c r="F64" s="27"/>
      <c r="G64" s="27"/>
      <c r="H64" s="5"/>
      <c r="I64" s="110"/>
      <c r="J64" s="21"/>
      <c r="K64" s="29"/>
      <c r="L64" s="29"/>
      <c r="M64" s="29"/>
      <c r="N64" s="27"/>
      <c r="O64" s="57"/>
      <c r="P64" s="57"/>
      <c r="Q64" s="57"/>
    </row>
    <row r="65" spans="2:19" s="17" customFormat="1" ht="73" customHeight="1" x14ac:dyDescent="0.15">
      <c r="B65" s="32" t="s">
        <v>3</v>
      </c>
      <c r="C65" s="36" t="s">
        <v>40</v>
      </c>
      <c r="D65" s="36" t="s">
        <v>138</v>
      </c>
      <c r="E65" s="27">
        <v>30</v>
      </c>
      <c r="F65" s="27" t="s">
        <v>98</v>
      </c>
      <c r="G65" s="27" t="s">
        <v>48</v>
      </c>
      <c r="H65" s="121" t="s">
        <v>143</v>
      </c>
      <c r="I65" s="77"/>
      <c r="J65" s="30" t="s">
        <v>26</v>
      </c>
      <c r="K65" s="29">
        <v>770</v>
      </c>
      <c r="L65" s="29">
        <v>770</v>
      </c>
      <c r="M65" s="29">
        <v>870</v>
      </c>
      <c r="N65" s="27" t="s">
        <v>121</v>
      </c>
      <c r="O65" s="13">
        <v>50</v>
      </c>
      <c r="P65" s="38"/>
    </row>
    <row r="66" spans="2:19" ht="15" customHeight="1" x14ac:dyDescent="0.15">
      <c r="B66" s="31"/>
      <c r="C66" s="31"/>
      <c r="D66" s="36"/>
      <c r="E66" s="30"/>
      <c r="F66" s="27"/>
      <c r="G66" s="30"/>
      <c r="H66" s="5"/>
      <c r="I66" s="77"/>
      <c r="J66" s="27"/>
      <c r="K66" s="29"/>
      <c r="L66" s="29"/>
      <c r="M66" s="29"/>
      <c r="N66" s="27"/>
      <c r="O66" s="13"/>
    </row>
    <row r="67" spans="2:19" ht="51" customHeight="1" x14ac:dyDescent="0.15">
      <c r="B67" s="31" t="s">
        <v>35</v>
      </c>
      <c r="C67" s="36"/>
      <c r="D67" s="32" t="s">
        <v>129</v>
      </c>
      <c r="E67" s="27">
        <v>12</v>
      </c>
      <c r="F67" s="27" t="s">
        <v>59</v>
      </c>
      <c r="G67" s="27" t="s">
        <v>48</v>
      </c>
      <c r="H67" s="42" t="s">
        <v>128</v>
      </c>
      <c r="I67" s="82"/>
      <c r="J67" s="27" t="s">
        <v>25</v>
      </c>
      <c r="K67" s="29">
        <v>250</v>
      </c>
      <c r="L67" s="29">
        <v>270</v>
      </c>
      <c r="M67" s="29">
        <v>320</v>
      </c>
      <c r="N67" s="27" t="s">
        <v>57</v>
      </c>
      <c r="O67" s="13">
        <v>100</v>
      </c>
    </row>
    <row r="68" spans="2:19" ht="15" customHeight="1" x14ac:dyDescent="0.15">
      <c r="B68" s="31"/>
      <c r="C68" s="36"/>
      <c r="D68" s="32"/>
      <c r="E68" s="27"/>
      <c r="F68" s="27"/>
      <c r="G68" s="27"/>
      <c r="H68" s="42"/>
      <c r="I68" s="82"/>
      <c r="J68" s="27"/>
      <c r="K68" s="29"/>
      <c r="L68" s="29"/>
      <c r="M68" s="29"/>
      <c r="N68" s="27"/>
      <c r="O68" s="13"/>
    </row>
    <row r="69" spans="2:19" ht="52" customHeight="1" x14ac:dyDescent="0.15">
      <c r="B69" s="27" t="s">
        <v>52</v>
      </c>
      <c r="C69" s="36"/>
      <c r="D69" s="36" t="s">
        <v>130</v>
      </c>
      <c r="E69" s="27">
        <v>8</v>
      </c>
      <c r="F69" s="27" t="s">
        <v>58</v>
      </c>
      <c r="G69" s="27" t="s">
        <v>48</v>
      </c>
      <c r="H69" s="145" t="s">
        <v>183</v>
      </c>
      <c r="I69" s="79"/>
      <c r="J69" s="27" t="s">
        <v>25</v>
      </c>
      <c r="K69" s="29">
        <f>220</f>
        <v>220</v>
      </c>
      <c r="L69" s="29">
        <v>250</v>
      </c>
      <c r="M69" s="29">
        <v>300</v>
      </c>
      <c r="N69" s="27" t="s">
        <v>136</v>
      </c>
      <c r="O69" s="13">
        <v>100</v>
      </c>
    </row>
    <row r="70" spans="2:19" ht="14.25" customHeight="1" x14ac:dyDescent="0.15">
      <c r="B70" s="28"/>
      <c r="C70" s="51"/>
      <c r="D70" s="53"/>
      <c r="E70" s="28"/>
      <c r="F70" s="28"/>
      <c r="G70" s="28"/>
      <c r="H70" s="42"/>
      <c r="I70" s="79"/>
      <c r="J70" s="27"/>
      <c r="K70" s="27"/>
      <c r="L70" s="27"/>
      <c r="M70" s="27"/>
      <c r="N70" s="27"/>
      <c r="O70" s="56"/>
    </row>
    <row r="71" spans="2:19" ht="36" customHeight="1" x14ac:dyDescent="0.15">
      <c r="B71" s="27" t="s">
        <v>174</v>
      </c>
      <c r="C71" s="36"/>
      <c r="D71" s="36" t="s">
        <v>175</v>
      </c>
      <c r="E71" s="27">
        <v>16</v>
      </c>
      <c r="F71" s="27"/>
      <c r="G71" s="27" t="s">
        <v>46</v>
      </c>
      <c r="H71" s="5" t="s">
        <v>184</v>
      </c>
      <c r="I71" s="77"/>
      <c r="J71" s="27"/>
      <c r="K71" s="27"/>
      <c r="L71" s="27">
        <v>650</v>
      </c>
      <c r="M71" s="27">
        <v>725</v>
      </c>
      <c r="N71" s="27"/>
      <c r="O71" s="56"/>
    </row>
    <row r="72" spans="2:19" ht="13.5" customHeight="1" x14ac:dyDescent="0.15">
      <c r="B72" s="28"/>
      <c r="C72" s="36"/>
      <c r="D72" s="53"/>
      <c r="E72" s="28"/>
      <c r="F72" s="28"/>
      <c r="G72" s="28"/>
      <c r="H72" s="59"/>
      <c r="I72" s="83"/>
      <c r="J72" s="27"/>
      <c r="K72" s="27"/>
      <c r="L72" s="27"/>
      <c r="M72" s="27"/>
      <c r="N72" s="27"/>
      <c r="O72" s="58"/>
    </row>
    <row r="73" spans="2:19" ht="34.5" customHeight="1" x14ac:dyDescent="0.15">
      <c r="B73" s="60" t="s">
        <v>53</v>
      </c>
      <c r="C73" s="31"/>
      <c r="D73" s="36" t="s">
        <v>94</v>
      </c>
      <c r="E73" s="27">
        <v>1</v>
      </c>
      <c r="F73" s="27" t="s">
        <v>58</v>
      </c>
      <c r="G73" s="27" t="s">
        <v>47</v>
      </c>
      <c r="H73" s="61" t="s">
        <v>165</v>
      </c>
      <c r="I73" s="84"/>
      <c r="J73" s="27"/>
      <c r="K73" s="29"/>
      <c r="L73" s="29"/>
      <c r="M73" s="29"/>
      <c r="N73" s="30"/>
    </row>
    <row r="74" spans="2:19" ht="16.5" customHeight="1" x14ac:dyDescent="0.15">
      <c r="B74" s="62"/>
      <c r="C74" s="63"/>
      <c r="D74" s="48"/>
      <c r="E74" s="13"/>
      <c r="F74" s="13"/>
      <c r="G74" s="13"/>
      <c r="H74" s="64"/>
      <c r="I74" s="85"/>
      <c r="J74" s="13"/>
      <c r="K74" s="57"/>
      <c r="L74" s="57"/>
      <c r="M74" s="57"/>
      <c r="N74" s="65"/>
    </row>
    <row r="75" spans="2:19" ht="45.75" hidden="1" customHeight="1" x14ac:dyDescent="0.15">
      <c r="B75" s="31" t="s">
        <v>31</v>
      </c>
      <c r="C75" s="25"/>
      <c r="D75" s="36" t="s">
        <v>99</v>
      </c>
      <c r="E75" s="30">
        <v>8</v>
      </c>
      <c r="F75" s="30"/>
      <c r="G75" s="30" t="s">
        <v>46</v>
      </c>
      <c r="H75" s="33" t="s">
        <v>100</v>
      </c>
      <c r="I75" s="74"/>
      <c r="J75" s="27" t="s">
        <v>25</v>
      </c>
      <c r="K75" s="29">
        <f>220+30</f>
        <v>250</v>
      </c>
      <c r="L75" s="29">
        <f>240+30</f>
        <v>270</v>
      </c>
      <c r="M75" s="29">
        <f>260+60</f>
        <v>320</v>
      </c>
      <c r="N75" s="27" t="s">
        <v>54</v>
      </c>
      <c r="O75" s="56"/>
      <c r="P75" s="56"/>
      <c r="Q75" s="56"/>
      <c r="R75" s="56"/>
      <c r="S75" s="56"/>
    </row>
    <row r="76" spans="2:19" ht="18" customHeight="1" x14ac:dyDescent="0.15">
      <c r="D76" s="12"/>
      <c r="E76" s="12"/>
      <c r="F76" s="12"/>
      <c r="G76" s="12"/>
      <c r="H76" s="12"/>
    </row>
    <row r="77" spans="2:19" ht="14" x14ac:dyDescent="0.15">
      <c r="D77" s="165" t="s">
        <v>171</v>
      </c>
      <c r="E77" s="146">
        <v>8</v>
      </c>
      <c r="F77" s="146"/>
      <c r="G77" s="146"/>
      <c r="H77" s="147" t="s">
        <v>167</v>
      </c>
      <c r="I77" s="148"/>
      <c r="J77" s="149" t="s">
        <v>25</v>
      </c>
      <c r="K77" s="147"/>
      <c r="L77" s="147">
        <v>210</v>
      </c>
      <c r="M77" s="147">
        <v>290</v>
      </c>
    </row>
    <row r="78" spans="2:19" ht="14" x14ac:dyDescent="0.15">
      <c r="D78" s="166"/>
      <c r="E78" s="146">
        <v>6</v>
      </c>
      <c r="F78" s="146"/>
      <c r="G78" s="146"/>
      <c r="H78" s="147" t="s">
        <v>168</v>
      </c>
      <c r="I78" s="148"/>
      <c r="J78" s="149" t="s">
        <v>25</v>
      </c>
      <c r="K78" s="147"/>
      <c r="L78" s="147">
        <v>160</v>
      </c>
      <c r="M78" s="147">
        <v>210</v>
      </c>
    </row>
    <row r="79" spans="2:19" ht="14" x14ac:dyDescent="0.15">
      <c r="D79" s="166"/>
      <c r="E79" s="146">
        <v>6</v>
      </c>
      <c r="F79" s="146"/>
      <c r="G79" s="146"/>
      <c r="H79" s="147" t="s">
        <v>150</v>
      </c>
      <c r="I79" s="148"/>
      <c r="J79" s="146" t="s">
        <v>43</v>
      </c>
      <c r="K79" s="147"/>
      <c r="L79" s="147">
        <v>135</v>
      </c>
      <c r="M79" s="147">
        <v>200</v>
      </c>
    </row>
    <row r="80" spans="2:19" ht="14" x14ac:dyDescent="0.15">
      <c r="D80" s="166"/>
      <c r="E80" s="146">
        <v>10</v>
      </c>
      <c r="F80" s="146"/>
      <c r="G80" s="146"/>
      <c r="H80" s="147" t="s">
        <v>169</v>
      </c>
      <c r="I80" s="148"/>
      <c r="J80" s="146" t="s">
        <v>26</v>
      </c>
      <c r="K80" s="147"/>
      <c r="L80" s="147">
        <v>215</v>
      </c>
      <c r="M80" s="147">
        <v>270</v>
      </c>
    </row>
    <row r="81" spans="4:13" ht="28" x14ac:dyDescent="0.15">
      <c r="D81" s="166"/>
      <c r="E81" s="27">
        <v>6</v>
      </c>
      <c r="F81" s="146"/>
      <c r="G81" s="146"/>
      <c r="H81" s="147" t="s">
        <v>170</v>
      </c>
      <c r="I81" s="148"/>
      <c r="J81" s="146" t="s">
        <v>26</v>
      </c>
      <c r="K81" s="147"/>
      <c r="L81" s="5">
        <v>160</v>
      </c>
      <c r="M81" s="5">
        <v>230</v>
      </c>
    </row>
    <row r="82" spans="4:13" ht="14" x14ac:dyDescent="0.15">
      <c r="D82" s="167"/>
      <c r="E82" s="146">
        <v>6</v>
      </c>
      <c r="F82" s="146"/>
      <c r="G82" s="146"/>
      <c r="H82" s="147" t="s">
        <v>194</v>
      </c>
      <c r="I82" s="148"/>
      <c r="J82" s="146" t="s">
        <v>26</v>
      </c>
      <c r="K82" s="147"/>
      <c r="L82" s="147">
        <v>160</v>
      </c>
      <c r="M82" s="147">
        <v>230</v>
      </c>
    </row>
    <row r="83" spans="4:13" ht="26" customHeight="1" x14ac:dyDescent="0.15">
      <c r="H83" s="12"/>
    </row>
    <row r="84" spans="4:13" ht="21" customHeight="1" x14ac:dyDescent="0.15">
      <c r="D84" s="127" t="s">
        <v>166</v>
      </c>
      <c r="H84" s="12"/>
    </row>
    <row r="85" spans="4:13" x14ac:dyDescent="0.15">
      <c r="D85" s="154" t="s">
        <v>172</v>
      </c>
      <c r="E85" s="154"/>
      <c r="F85" s="154"/>
      <c r="G85" s="154"/>
      <c r="H85" s="154"/>
    </row>
    <row r="86" spans="4:13" x14ac:dyDescent="0.15">
      <c r="D86" s="127"/>
      <c r="H86" s="12"/>
    </row>
    <row r="87" spans="4:13" x14ac:dyDescent="0.15">
      <c r="D87" s="127"/>
      <c r="H87" s="12"/>
    </row>
    <row r="88" spans="4:13" x14ac:dyDescent="0.15">
      <c r="D88" s="159" t="s">
        <v>50</v>
      </c>
      <c r="E88" s="159"/>
      <c r="F88" s="66"/>
      <c r="G88" s="12"/>
      <c r="H88" s="12"/>
      <c r="I88" s="86"/>
      <c r="J88" s="12"/>
    </row>
    <row r="89" spans="4:13" ht="14" x14ac:dyDescent="0.15">
      <c r="D89" s="4" t="s">
        <v>27</v>
      </c>
      <c r="E89" s="4" t="s">
        <v>26</v>
      </c>
      <c r="F89" s="4"/>
      <c r="G89" s="4"/>
      <c r="H89" s="160" t="s">
        <v>96</v>
      </c>
      <c r="I89" s="160"/>
      <c r="J89" s="160"/>
      <c r="K89" s="160"/>
      <c r="L89" s="160"/>
      <c r="M89" s="160"/>
    </row>
    <row r="90" spans="4:13" ht="14" x14ac:dyDescent="0.15">
      <c r="D90" s="4" t="s">
        <v>29</v>
      </c>
      <c r="E90" s="4" t="s">
        <v>25</v>
      </c>
      <c r="F90" s="4"/>
      <c r="G90" s="4"/>
      <c r="H90" s="67" t="s">
        <v>51</v>
      </c>
      <c r="I90" s="87"/>
      <c r="J90" s="13"/>
    </row>
    <row r="91" spans="4:13" ht="14" x14ac:dyDescent="0.15">
      <c r="D91" s="10" t="s">
        <v>42</v>
      </c>
      <c r="E91" s="4" t="s">
        <v>43</v>
      </c>
      <c r="F91" s="4"/>
      <c r="G91" s="4"/>
      <c r="H91" s="10" t="s">
        <v>95</v>
      </c>
      <c r="J91" s="13"/>
    </row>
  </sheetData>
  <mergeCells count="18">
    <mergeCell ref="K7:M7"/>
    <mergeCell ref="B8:B9"/>
    <mergeCell ref="C8:C9"/>
    <mergeCell ref="D8:D9"/>
    <mergeCell ref="E8:E9"/>
    <mergeCell ref="G8:G9"/>
    <mergeCell ref="H8:H9"/>
    <mergeCell ref="J8:J9"/>
    <mergeCell ref="K8:L8"/>
    <mergeCell ref="D85:H85"/>
    <mergeCell ref="N8:N9"/>
    <mergeCell ref="B33:B41"/>
    <mergeCell ref="D88:E88"/>
    <mergeCell ref="H89:M89"/>
    <mergeCell ref="F8:F9"/>
    <mergeCell ref="I8:I9"/>
    <mergeCell ref="M8:M9"/>
    <mergeCell ref="D77:D82"/>
  </mergeCells>
  <hyperlinks>
    <hyperlink ref="H90" r:id="rId1" xr:uid="{843C088F-FA3E-499F-B3C4-B4ACAF54394C}"/>
  </hyperlinks>
  <pageMargins left="0.31870078699999999" right="0.118110236220472" top="0.24803149599999999" bottom="0.24803149599999999" header="0.56496062999999996" footer="0.31496062992126"/>
  <pageSetup scale="75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809ED7-CB5C-45F8-AF0D-6304130BB051}">
  <dimension ref="B8:D39"/>
  <sheetViews>
    <sheetView topLeftCell="A7" workbookViewId="0">
      <selection activeCell="E21" sqref="E21"/>
    </sheetView>
  </sheetViews>
  <sheetFormatPr baseColWidth="10" defaultRowHeight="13" x14ac:dyDescent="0.15"/>
  <sheetData>
    <row r="8" spans="2:4" x14ac:dyDescent="0.15">
      <c r="B8" t="s">
        <v>60</v>
      </c>
    </row>
    <row r="9" spans="2:4" x14ac:dyDescent="0.15">
      <c r="C9" t="s">
        <v>61</v>
      </c>
    </row>
    <row r="10" spans="2:4" x14ac:dyDescent="0.15">
      <c r="D10" t="s">
        <v>62</v>
      </c>
    </row>
    <row r="11" spans="2:4" x14ac:dyDescent="0.15">
      <c r="C11" s="2" t="s">
        <v>92</v>
      </c>
    </row>
    <row r="12" spans="2:4" x14ac:dyDescent="0.15">
      <c r="B12" t="s">
        <v>63</v>
      </c>
    </row>
    <row r="13" spans="2:4" x14ac:dyDescent="0.15">
      <c r="D13" t="s">
        <v>64</v>
      </c>
    </row>
    <row r="14" spans="2:4" x14ac:dyDescent="0.15">
      <c r="C14" s="3" t="s">
        <v>65</v>
      </c>
    </row>
    <row r="15" spans="2:4" x14ac:dyDescent="0.15">
      <c r="D15" t="s">
        <v>66</v>
      </c>
    </row>
    <row r="16" spans="2:4" x14ac:dyDescent="0.15">
      <c r="B16" t="s">
        <v>67</v>
      </c>
    </row>
    <row r="17" spans="2:4" x14ac:dyDescent="0.15">
      <c r="C17" t="s">
        <v>68</v>
      </c>
    </row>
    <row r="18" spans="2:4" x14ac:dyDescent="0.15">
      <c r="D18" t="s">
        <v>69</v>
      </c>
    </row>
    <row r="19" spans="2:4" x14ac:dyDescent="0.15">
      <c r="C19" s="6" t="s">
        <v>70</v>
      </c>
    </row>
    <row r="20" spans="2:4" x14ac:dyDescent="0.15">
      <c r="B20" t="s">
        <v>71</v>
      </c>
    </row>
    <row r="21" spans="2:4" x14ac:dyDescent="0.15">
      <c r="C21" s="6" t="s">
        <v>72</v>
      </c>
    </row>
    <row r="22" spans="2:4" x14ac:dyDescent="0.15">
      <c r="D22" t="s">
        <v>73</v>
      </c>
    </row>
    <row r="23" spans="2:4" x14ac:dyDescent="0.15">
      <c r="C23" t="s">
        <v>74</v>
      </c>
    </row>
    <row r="24" spans="2:4" x14ac:dyDescent="0.15">
      <c r="B24" t="s">
        <v>75</v>
      </c>
    </row>
    <row r="25" spans="2:4" x14ac:dyDescent="0.15">
      <c r="D25" t="s">
        <v>76</v>
      </c>
    </row>
    <row r="26" spans="2:4" x14ac:dyDescent="0.15">
      <c r="C26" s="3" t="s">
        <v>77</v>
      </c>
    </row>
    <row r="27" spans="2:4" x14ac:dyDescent="0.15">
      <c r="C27" s="6" t="s">
        <v>78</v>
      </c>
    </row>
    <row r="28" spans="2:4" x14ac:dyDescent="0.15">
      <c r="B28" t="s">
        <v>79</v>
      </c>
    </row>
    <row r="29" spans="2:4" x14ac:dyDescent="0.15">
      <c r="D29" t="s">
        <v>80</v>
      </c>
    </row>
    <row r="30" spans="2:4" x14ac:dyDescent="0.15">
      <c r="C30" s="6" t="s">
        <v>81</v>
      </c>
    </row>
    <row r="31" spans="2:4" x14ac:dyDescent="0.15">
      <c r="D31" t="s">
        <v>82</v>
      </c>
    </row>
    <row r="32" spans="2:4" x14ac:dyDescent="0.15">
      <c r="B32" t="s">
        <v>83</v>
      </c>
    </row>
    <row r="33" spans="2:4" x14ac:dyDescent="0.15">
      <c r="D33" t="s">
        <v>84</v>
      </c>
    </row>
    <row r="34" spans="2:4" x14ac:dyDescent="0.15">
      <c r="C34" t="s">
        <v>85</v>
      </c>
    </row>
    <row r="35" spans="2:4" x14ac:dyDescent="0.15">
      <c r="D35" t="s">
        <v>86</v>
      </c>
    </row>
    <row r="36" spans="2:4" x14ac:dyDescent="0.15">
      <c r="B36" t="s">
        <v>87</v>
      </c>
    </row>
    <row r="37" spans="2:4" x14ac:dyDescent="0.15">
      <c r="C37" s="6" t="s">
        <v>88</v>
      </c>
    </row>
    <row r="38" spans="2:4" x14ac:dyDescent="0.15">
      <c r="C38" t="s">
        <v>89</v>
      </c>
    </row>
    <row r="39" spans="2:4" x14ac:dyDescent="0.15">
      <c r="D39" t="s">
        <v>90</v>
      </c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3FFC7-0C58-6142-ADC7-55D431D8F22E}">
  <dimension ref="B2:G23"/>
  <sheetViews>
    <sheetView zoomScale="120" zoomScaleNormal="120" workbookViewId="0">
      <selection activeCell="B23" sqref="B23"/>
    </sheetView>
  </sheetViews>
  <sheetFormatPr baseColWidth="10" defaultRowHeight="13" x14ac:dyDescent="0.15"/>
  <cols>
    <col min="1" max="1" width="4.83203125" customWidth="1"/>
    <col min="2" max="2" width="36.1640625" customWidth="1"/>
    <col min="5" max="5" width="11.6640625" bestFit="1" customWidth="1"/>
  </cols>
  <sheetData>
    <row r="2" spans="2:6" x14ac:dyDescent="0.15">
      <c r="D2" s="1" t="s">
        <v>146</v>
      </c>
      <c r="E2" s="1" t="s">
        <v>147</v>
      </c>
      <c r="F2" s="1" t="s">
        <v>164</v>
      </c>
    </row>
    <row r="3" spans="2:6" x14ac:dyDescent="0.15">
      <c r="B3" s="1" t="s">
        <v>145</v>
      </c>
      <c r="C3">
        <v>24</v>
      </c>
      <c r="D3" s="124">
        <v>550</v>
      </c>
      <c r="E3">
        <v>440</v>
      </c>
      <c r="F3">
        <v>100</v>
      </c>
    </row>
    <row r="4" spans="2:6" x14ac:dyDescent="0.15">
      <c r="B4" s="1" t="s">
        <v>159</v>
      </c>
      <c r="C4">
        <v>24</v>
      </c>
      <c r="D4" s="124">
        <v>550</v>
      </c>
      <c r="E4" s="123">
        <f>1659003/3764</f>
        <v>440.75531349628056</v>
      </c>
    </row>
    <row r="5" spans="2:6" x14ac:dyDescent="0.15">
      <c r="B5" s="1" t="s">
        <v>160</v>
      </c>
      <c r="C5">
        <v>24</v>
      </c>
      <c r="D5" s="124">
        <v>537</v>
      </c>
      <c r="E5" s="123">
        <f>1659003/3764</f>
        <v>440.75531349628056</v>
      </c>
      <c r="F5" s="123">
        <f>+D5-E5</f>
        <v>96.244686503719436</v>
      </c>
    </row>
    <row r="6" spans="2:6" x14ac:dyDescent="0.15">
      <c r="B6" s="1" t="s">
        <v>148</v>
      </c>
      <c r="C6">
        <v>24</v>
      </c>
      <c r="D6" s="124">
        <v>511</v>
      </c>
      <c r="E6" s="123">
        <f>1659003/3764</f>
        <v>440.75531349628056</v>
      </c>
      <c r="F6" s="123">
        <f t="shared" ref="F6:F7" si="0">+D6-E6</f>
        <v>70.244686503719436</v>
      </c>
    </row>
    <row r="7" spans="2:6" x14ac:dyDescent="0.15">
      <c r="B7" s="1" t="s">
        <v>150</v>
      </c>
      <c r="C7">
        <v>24</v>
      </c>
      <c r="D7" s="124">
        <v>500</v>
      </c>
      <c r="E7" s="123">
        <v>440</v>
      </c>
      <c r="F7" s="123">
        <f t="shared" si="0"/>
        <v>60</v>
      </c>
    </row>
    <row r="8" spans="2:6" x14ac:dyDescent="0.15">
      <c r="B8" s="1" t="s">
        <v>157</v>
      </c>
      <c r="C8">
        <v>21</v>
      </c>
      <c r="E8" s="123">
        <f>3647210/3764</f>
        <v>968.97183846971302</v>
      </c>
    </row>
    <row r="9" spans="2:6" x14ac:dyDescent="0.15">
      <c r="B9" s="1" t="s">
        <v>153</v>
      </c>
      <c r="C9">
        <v>20</v>
      </c>
      <c r="D9" s="6">
        <v>460</v>
      </c>
      <c r="E9" s="123">
        <f>1382503/3764</f>
        <v>367.29622741764081</v>
      </c>
      <c r="F9" s="123">
        <f>+D9-E9</f>
        <v>92.703772582359193</v>
      </c>
    </row>
    <row r="10" spans="2:6" x14ac:dyDescent="0.15">
      <c r="B10" s="1" t="s">
        <v>152</v>
      </c>
      <c r="C10">
        <v>16</v>
      </c>
      <c r="D10" s="125">
        <v>397</v>
      </c>
      <c r="E10" s="123">
        <f>1192024/3764</f>
        <v>316.69075451647183</v>
      </c>
    </row>
    <row r="11" spans="2:6" x14ac:dyDescent="0.15">
      <c r="B11" s="1" t="s">
        <v>154</v>
      </c>
      <c r="C11">
        <v>16</v>
      </c>
      <c r="D11" s="125">
        <v>400</v>
      </c>
      <c r="E11" s="123">
        <f>1192024/3764</f>
        <v>316.69075451647183</v>
      </c>
      <c r="F11" s="123">
        <f>+D11-E11</f>
        <v>83.309245483528173</v>
      </c>
    </row>
    <row r="12" spans="2:6" x14ac:dyDescent="0.15">
      <c r="B12" s="1" t="s">
        <v>158</v>
      </c>
      <c r="C12">
        <v>16</v>
      </c>
      <c r="D12" s="125">
        <v>400</v>
      </c>
      <c r="E12" s="123">
        <f>1192024/3764</f>
        <v>316.69075451647183</v>
      </c>
    </row>
    <row r="13" spans="2:6" x14ac:dyDescent="0.15">
      <c r="B13" s="1" t="s">
        <v>161</v>
      </c>
      <c r="C13">
        <v>16</v>
      </c>
      <c r="D13" s="125">
        <v>397</v>
      </c>
      <c r="E13" s="123">
        <f>1192024/3764</f>
        <v>316.69075451647183</v>
      </c>
    </row>
    <row r="14" spans="2:6" x14ac:dyDescent="0.15">
      <c r="B14" s="1" t="s">
        <v>163</v>
      </c>
      <c r="C14">
        <v>16</v>
      </c>
      <c r="D14" s="125">
        <v>397</v>
      </c>
      <c r="E14" s="123">
        <f>1192024/3764</f>
        <v>316.69075451647183</v>
      </c>
    </row>
    <row r="15" spans="2:6" x14ac:dyDescent="0.15">
      <c r="B15" s="1" t="s">
        <v>151</v>
      </c>
      <c r="C15">
        <v>12</v>
      </c>
      <c r="D15" s="126">
        <v>317</v>
      </c>
      <c r="E15" s="123">
        <f>948002/3764</f>
        <v>251.86025504782145</v>
      </c>
      <c r="F15" s="123">
        <f>+D15-E15</f>
        <v>65.139744952178546</v>
      </c>
    </row>
    <row r="16" spans="2:6" x14ac:dyDescent="0.15">
      <c r="B16" s="1" t="s">
        <v>162</v>
      </c>
      <c r="C16">
        <v>12</v>
      </c>
      <c r="D16" s="126">
        <v>317</v>
      </c>
      <c r="E16" s="123">
        <f>948002/3764</f>
        <v>251.86025504782145</v>
      </c>
    </row>
    <row r="17" spans="2:7" x14ac:dyDescent="0.15">
      <c r="B17" s="1" t="s">
        <v>149</v>
      </c>
      <c r="C17">
        <v>8</v>
      </c>
      <c r="D17">
        <v>213</v>
      </c>
      <c r="E17" s="123">
        <f>632001/3764</f>
        <v>167.90674814027631</v>
      </c>
      <c r="F17" s="123">
        <f>+D17-E17</f>
        <v>45.093251859723694</v>
      </c>
    </row>
    <row r="18" spans="2:7" x14ac:dyDescent="0.15">
      <c r="B18" s="1" t="s">
        <v>155</v>
      </c>
      <c r="C18">
        <v>8</v>
      </c>
      <c r="D18">
        <v>216</v>
      </c>
      <c r="E18" s="123">
        <f>691251/3764</f>
        <v>183.64798087141338</v>
      </c>
      <c r="F18" s="123">
        <f>+D18-E18</f>
        <v>32.352019128586619</v>
      </c>
      <c r="G18" s="1" t="s">
        <v>156</v>
      </c>
    </row>
    <row r="23" spans="2:7" x14ac:dyDescent="0.15">
      <c r="B23" s="117" t="s">
        <v>120</v>
      </c>
    </row>
  </sheetData>
  <sortState xmlns:xlrd2="http://schemas.microsoft.com/office/spreadsheetml/2017/richdata2" ref="B4:F18">
    <sortCondition descending="1" ref="C6:C18"/>
  </sortState>
  <hyperlinks>
    <hyperlink ref="B23" r:id="rId1" display="https://www.tusdatos.co/blog/tusdatos-llega-a-ecuador" xr:uid="{71D7F146-EED8-A84A-9F8A-8413FFF09245}"/>
  </hyperlinks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6BB0C-0B08-4006-9578-B9EE20841AC0}">
  <dimension ref="A1"/>
  <sheetViews>
    <sheetView zoomScale="110" zoomScaleNormal="110" workbookViewId="0">
      <selection activeCell="D41" sqref="D41"/>
    </sheetView>
  </sheetViews>
  <sheetFormatPr baseColWidth="10" defaultRowHeight="13" x14ac:dyDescent="0.15"/>
  <sheetData/>
  <pageMargins left="0.70866141732283472" right="0.70866141732283472" top="0.74803149606299213" bottom="0.74803149606299213" header="0.31496062992125984" footer="0.31496062992125984"/>
  <pageSetup scale="9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F13"/>
  <sheetViews>
    <sheetView workbookViewId="0">
      <selection activeCell="B1" sqref="B1"/>
    </sheetView>
  </sheetViews>
  <sheetFormatPr baseColWidth="10" defaultRowHeight="13" x14ac:dyDescent="0.15"/>
  <cols>
    <col min="1" max="1" width="8.33203125" customWidth="1"/>
    <col min="2" max="2" width="39.6640625" customWidth="1"/>
  </cols>
  <sheetData>
    <row r="1" spans="2:6" x14ac:dyDescent="0.15">
      <c r="B1" s="1" t="s">
        <v>24</v>
      </c>
    </row>
    <row r="2" spans="2:6" x14ac:dyDescent="0.15">
      <c r="C2" s="1" t="s">
        <v>20</v>
      </c>
      <c r="D2" s="1" t="s">
        <v>21</v>
      </c>
      <c r="E2" s="1" t="s">
        <v>22</v>
      </c>
      <c r="F2" s="1" t="s">
        <v>23</v>
      </c>
    </row>
    <row r="3" spans="2:6" x14ac:dyDescent="0.15">
      <c r="B3" s="1" t="s">
        <v>9</v>
      </c>
      <c r="C3">
        <v>4</v>
      </c>
      <c r="D3">
        <v>45</v>
      </c>
      <c r="E3">
        <v>45</v>
      </c>
      <c r="F3">
        <v>70</v>
      </c>
    </row>
    <row r="4" spans="2:6" x14ac:dyDescent="0.15">
      <c r="B4" s="1" t="s">
        <v>10</v>
      </c>
      <c r="C4">
        <v>4</v>
      </c>
      <c r="D4">
        <v>45</v>
      </c>
      <c r="E4">
        <v>45</v>
      </c>
      <c r="F4">
        <v>70</v>
      </c>
    </row>
    <row r="5" spans="2:6" x14ac:dyDescent="0.15">
      <c r="B5" s="1" t="s">
        <v>11</v>
      </c>
      <c r="C5">
        <v>4</v>
      </c>
      <c r="D5">
        <v>45</v>
      </c>
      <c r="E5">
        <v>45</v>
      </c>
      <c r="F5">
        <v>70</v>
      </c>
    </row>
    <row r="6" spans="2:6" x14ac:dyDescent="0.15">
      <c r="B6" s="1" t="s">
        <v>12</v>
      </c>
      <c r="C6">
        <v>14</v>
      </c>
      <c r="D6">
        <v>185</v>
      </c>
      <c r="E6">
        <v>185</v>
      </c>
      <c r="F6">
        <v>300</v>
      </c>
    </row>
    <row r="7" spans="2:6" x14ac:dyDescent="0.15">
      <c r="B7" s="1" t="s">
        <v>13</v>
      </c>
      <c r="C7">
        <v>4</v>
      </c>
      <c r="D7">
        <v>45</v>
      </c>
      <c r="E7">
        <v>45</v>
      </c>
      <c r="F7">
        <v>70</v>
      </c>
    </row>
    <row r="8" spans="2:6" x14ac:dyDescent="0.15">
      <c r="B8" s="1" t="s">
        <v>14</v>
      </c>
      <c r="C8">
        <v>4</v>
      </c>
      <c r="D8">
        <v>45</v>
      </c>
      <c r="E8">
        <v>45</v>
      </c>
      <c r="F8">
        <v>70</v>
      </c>
    </row>
    <row r="9" spans="2:6" x14ac:dyDescent="0.15">
      <c r="B9" s="2" t="s">
        <v>15</v>
      </c>
      <c r="C9" s="3">
        <v>8</v>
      </c>
      <c r="D9" s="3">
        <v>90</v>
      </c>
      <c r="E9" s="3">
        <v>90</v>
      </c>
      <c r="F9" s="3">
        <v>140</v>
      </c>
    </row>
    <row r="10" spans="2:6" x14ac:dyDescent="0.15">
      <c r="B10" s="1" t="s">
        <v>16</v>
      </c>
      <c r="C10">
        <v>6</v>
      </c>
      <c r="D10">
        <v>68</v>
      </c>
      <c r="E10">
        <v>68</v>
      </c>
      <c r="F10">
        <v>105</v>
      </c>
    </row>
    <row r="11" spans="2:6" x14ac:dyDescent="0.15">
      <c r="B11" s="2" t="s">
        <v>17</v>
      </c>
      <c r="C11" s="3">
        <v>8</v>
      </c>
      <c r="D11" s="3">
        <v>90</v>
      </c>
      <c r="E11" s="3">
        <v>90</v>
      </c>
      <c r="F11" s="3">
        <v>140</v>
      </c>
    </row>
    <row r="12" spans="2:6" x14ac:dyDescent="0.15">
      <c r="B12" s="1" t="s">
        <v>18</v>
      </c>
      <c r="C12">
        <v>4</v>
      </c>
      <c r="D12">
        <v>45</v>
      </c>
      <c r="E12">
        <v>45</v>
      </c>
      <c r="F12">
        <v>70</v>
      </c>
    </row>
    <row r="13" spans="2:6" x14ac:dyDescent="0.15">
      <c r="B13" s="1" t="s">
        <v>19</v>
      </c>
      <c r="C13">
        <v>6</v>
      </c>
      <c r="D13">
        <v>68</v>
      </c>
      <c r="E13">
        <v>68</v>
      </c>
      <c r="F13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2026</vt:lpstr>
      <vt:lpstr>Temas</vt:lpstr>
      <vt:lpstr>Hoja1</vt:lpstr>
      <vt:lpstr>Calendario</vt:lpstr>
      <vt:lpstr>España</vt:lpstr>
      <vt:lpstr>'2026'!Títulos_a_imprimir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Soraya Perugachi</cp:lastModifiedBy>
  <cp:lastPrinted>2025-06-27T03:54:43Z</cp:lastPrinted>
  <dcterms:created xsi:type="dcterms:W3CDTF">2007-12-10T22:23:23Z</dcterms:created>
  <dcterms:modified xsi:type="dcterms:W3CDTF">2026-04-23T20:11:55Z</dcterms:modified>
</cp:coreProperties>
</file>